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Смета по ТЕР 421+557пр (12" sheetId="3" state="visible" r:id="rId3"/>
    <sheet xmlns:r="http://schemas.openxmlformats.org/officeDocument/2006/relationships" name="2-Акт КС-2 по ТЕР 421+557пр " sheetId="4" state="visible" r:id="rId4"/>
    <sheet xmlns:r="http://schemas.openxmlformats.org/officeDocument/2006/relationships" name="2-Source" sheetId="5" state="visible" r:id="rId5"/>
    <sheet xmlns:r="http://schemas.openxmlformats.org/officeDocument/2006/relationships" name="2-SourceObSm" sheetId="6" state="visible" r:id="rId6"/>
    <sheet xmlns:r="http://schemas.openxmlformats.org/officeDocument/2006/relationships" name="2-SmtRes" sheetId="7" state="visible" r:id="rId7"/>
    <sheet xmlns:r="http://schemas.openxmlformats.org/officeDocument/2006/relationships" name="2-EtalonRes" sheetId="8" state="visible" r:id="rId8"/>
    <sheet xmlns:r="http://schemas.openxmlformats.org/officeDocument/2006/relationships" name="2-SrcPoprs" sheetId="9" state="visible" r:id="rId9"/>
    <sheet xmlns:r="http://schemas.openxmlformats.org/officeDocument/2006/relationships" name="2-SrcKA" sheetId="10" state="visible" r:id="rId10"/>
  </sheets>
  <definedNames/>
  <calcPr calcId="162913" fullCalcOnLoad="1"/>
</workbook>
</file>

<file path=xl/styles.xml><?xml version="1.0" encoding="utf-8"?>
<styleSheet xmlns="http://schemas.openxmlformats.org/spreadsheetml/2006/main">
  <numFmts count="8">
    <numFmt numFmtId="164" formatCode="0.0"/>
    <numFmt numFmtId="165" formatCode="0.000"/>
    <numFmt numFmtId="166" formatCode="0.0000"/>
    <numFmt numFmtId="167" formatCode="0.00000"/>
    <numFmt numFmtId="168" formatCode="#,##0.00;[Red]\-\ #,##0.00"/>
    <numFmt numFmtId="169" formatCode="#,##0.00#####;[Red]\-\ #,##0.00#####"/>
    <numFmt numFmtId="170" formatCode="#,##0;[Red]\-\ #,##0"/>
    <numFmt numFmtId="171" formatCode="yyyy-mm-dd h:mm:ss"/>
  </numFmts>
  <fonts count="63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charset val="204"/>
      <family val="3"/>
      <i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06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left" wrapTex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27" applyAlignment="1" pivotButton="0" quotePrefix="0" xfId="0">
      <alignment horizontal="left" vertical="center" wrapText="1"/>
    </xf>
    <xf numFmtId="0" fontId="12" fillId="0" borderId="28" applyAlignment="1" pivotButton="0" quotePrefix="0" xfId="0">
      <alignment horizontal="left" vertical="center" wrapText="1"/>
    </xf>
    <xf numFmtId="0" fontId="12" fillId="0" borderId="26" applyAlignment="1" pivotButton="0" quotePrefix="0" xfId="0">
      <alignment horizontal="center" vertical="center" wrapText="1"/>
    </xf>
    <xf numFmtId="0" fontId="12" fillId="0" borderId="27" applyAlignment="1" pivotButton="0" quotePrefix="0" xfId="0">
      <alignment horizontal="center" vertical="center" wrapText="1"/>
    </xf>
    <xf numFmtId="0" fontId="12" fillId="0" borderId="28" applyAlignment="1" pivotButton="0" quotePrefix="0" xfId="0">
      <alignment horizontal="center" vertical="center" wrapText="1"/>
    </xf>
    <xf numFmtId="0" fontId="0" fillId="0" borderId="26" applyAlignment="1" pivotButton="0" quotePrefix="0" xfId="0">
      <alignment horizontal="center" vertical="center" wrapText="1"/>
    </xf>
    <xf numFmtId="0" fontId="0" fillId="0" borderId="27" applyAlignment="1" pivotButton="0" quotePrefix="0" xfId="0">
      <alignment horizontal="center" vertical="center" wrapText="1"/>
    </xf>
    <xf numFmtId="0" fontId="0" fillId="0" borderId="28" applyAlignment="1" pivotButton="0" quotePrefix="0" xfId="0">
      <alignment horizontal="center" vertical="center" wrapText="1"/>
    </xf>
    <xf numFmtId="0" fontId="29" fillId="0" borderId="26" applyAlignment="1" pivotButton="0" quotePrefix="0" xfId="0">
      <alignment horizontal="center" vertical="center" wrapText="1"/>
    </xf>
    <xf numFmtId="0" fontId="29" fillId="0" borderId="27" applyAlignment="1" pivotButton="0" quotePrefix="0" xfId="0">
      <alignment horizontal="center" vertical="center" wrapText="1"/>
    </xf>
    <xf numFmtId="0" fontId="29" fillId="0" borderId="28" applyAlignment="1" pivotButton="0" quotePrefix="0" xfId="0">
      <alignment horizontal="center" vertical="center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1" fontId="6" fillId="0" borderId="18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2" fontId="1" fillId="0" borderId="18" applyAlignment="1" pivotButton="0" quotePrefix="0" xfId="0">
      <alignment horizontal="center" vertical="top" wrapTex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0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vertical="top" wrapText="1"/>
    </xf>
    <xf numFmtId="0" fontId="31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1" fillId="0" borderId="0" applyAlignment="1" pivotButton="0" quotePrefix="0" xfId="0">
      <alignment horizontal="right" vertical="top" wrapText="1"/>
    </xf>
    <xf numFmtId="0" fontId="31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1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2" fillId="0" borderId="0" applyAlignment="1" pivotButton="0" quotePrefix="0" xfId="0">
      <alignment horizontal="center" vertical="top" wrapText="1"/>
    </xf>
    <xf numFmtId="0" fontId="31" fillId="0" borderId="40" applyAlignment="1" pivotButton="0" quotePrefix="0" xfId="0">
      <alignment horizontal="left" vertical="top" wrapText="1"/>
    </xf>
    <xf numFmtId="0" fontId="0" fillId="0" borderId="49" pivotButton="0" quotePrefix="0" xfId="0"/>
    <xf numFmtId="0" fontId="31" fillId="0" borderId="37" applyAlignment="1" pivotButton="0" quotePrefix="0" xfId="0">
      <alignment horizontal="center" vertical="center" wrapText="1"/>
    </xf>
    <xf numFmtId="0" fontId="30" fillId="0" borderId="37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top" wrapText="1"/>
    </xf>
    <xf numFmtId="0" fontId="33" fillId="0" borderId="0" applyAlignment="1" pivotButton="0" quotePrefix="0" xfId="0">
      <alignment horizontal="center" vertical="center" wrapText="1"/>
    </xf>
    <xf numFmtId="0" fontId="0" fillId="0" borderId="48" pivotButton="0" quotePrefix="0" xfId="0"/>
    <xf numFmtId="0" fontId="0" fillId="0" borderId="46" pivotButton="0" quotePrefix="0" xfId="0"/>
    <xf numFmtId="0" fontId="0" fillId="0" borderId="47" pivotButton="0" quotePrefix="0" xfId="0"/>
    <xf numFmtId="0" fontId="0" fillId="0" borderId="40" pivotButton="0" quotePrefix="0" xfId="0"/>
    <xf numFmtId="0" fontId="34" fillId="0" borderId="38" applyAlignment="1" pivotButton="0" quotePrefix="0" xfId="0">
      <alignment horizontal="left" vertical="center" wrapText="1"/>
    </xf>
    <xf numFmtId="0" fontId="34" fillId="0" borderId="0" applyAlignment="1" pivotButton="0" quotePrefix="0" xfId="0">
      <alignment horizontal="left" vertical="top" wrapText="1"/>
    </xf>
    <xf numFmtId="2" fontId="30" fillId="0" borderId="0" applyAlignment="1" pivotButton="0" quotePrefix="0" xfId="0">
      <alignment horizontal="right" vertical="top" wrapText="1"/>
    </xf>
    <xf numFmtId="2" fontId="34" fillId="0" borderId="0" applyAlignment="1" pivotButton="0" quotePrefix="0" xfId="0">
      <alignment horizontal="right" vertical="top" wrapText="1"/>
    </xf>
    <xf numFmtId="165" fontId="30" fillId="0" borderId="0" applyAlignment="1" pivotButton="0" quotePrefix="0" xfId="0">
      <alignment horizontal="right" vertical="top" wrapText="1"/>
    </xf>
    <xf numFmtId="0" fontId="35" fillId="0" borderId="0" applyAlignment="1" pivotButton="0" quotePrefix="0" xfId="0">
      <alignment horizontal="left" vertical="top" wrapText="1"/>
    </xf>
    <xf numFmtId="0" fontId="35" fillId="0" borderId="0" applyAlignment="1" pivotButton="0" quotePrefix="0" xfId="0">
      <alignment horizontal="right" vertical="top" wrapText="1"/>
    </xf>
    <xf numFmtId="166" fontId="35" fillId="0" borderId="0" applyAlignment="1" pivotButton="0" quotePrefix="0" xfId="0">
      <alignment horizontal="right" vertical="top" wrapText="1"/>
    </xf>
    <xf numFmtId="166" fontId="30" fillId="0" borderId="0" applyAlignment="1" pivotButton="0" quotePrefix="0" xfId="0">
      <alignment horizontal="right" vertical="top" wrapText="1"/>
    </xf>
    <xf numFmtId="164" fontId="30" fillId="0" borderId="0" applyAlignment="1" pivotButton="0" quotePrefix="0" xfId="0">
      <alignment horizontal="right" vertical="top" wrapText="1"/>
    </xf>
    <xf numFmtId="167" fontId="30" fillId="0" borderId="0" applyAlignment="1" pivotButton="0" quotePrefix="0" xfId="0">
      <alignment horizontal="right" vertical="top" wrapText="1"/>
    </xf>
    <xf numFmtId="1" fontId="30" fillId="0" borderId="0" applyAlignment="1" pivotButton="0" quotePrefix="0" xfId="0">
      <alignment horizontal="right" vertical="top" wrapText="1"/>
    </xf>
    <xf numFmtId="0" fontId="34" fillId="0" borderId="41" applyAlignment="1" pivotButton="0" quotePrefix="0" xfId="0">
      <alignment horizontal="left" vertical="top" wrapText="1"/>
    </xf>
    <xf numFmtId="0" fontId="30" fillId="0" borderId="41" applyAlignment="1" pivotButton="0" quotePrefix="0" xfId="0">
      <alignment horizontal="left" vertical="top" wrapText="1"/>
    </xf>
    <xf numFmtId="2" fontId="34" fillId="0" borderId="41" applyAlignment="1" pivotButton="0" quotePrefix="0" xfId="0">
      <alignment horizontal="right" vertical="top" wrapText="1"/>
    </xf>
    <xf numFmtId="0" fontId="36" fillId="0" borderId="38" pivotButton="0" quotePrefix="0" xfId="0"/>
    <xf numFmtId="0" fontId="37" fillId="0" borderId="0" applyAlignment="1" pivotButton="0" quotePrefix="0" xfId="0">
      <alignment horizontal="left" vertical="top" wrapText="1"/>
    </xf>
    <xf numFmtId="2" fontId="37" fillId="0" borderId="0" applyAlignment="1" pivotButton="0" quotePrefix="0" xfId="0">
      <alignment horizontal="right" vertical="top" wrapText="1"/>
    </xf>
    <xf numFmtId="0" fontId="36" fillId="0" borderId="42" pivotButton="0" quotePrefix="0" xfId="0"/>
    <xf numFmtId="0" fontId="37" fillId="0" borderId="0" applyAlignment="1" pivotButton="0" quotePrefix="0" xfId="0">
      <alignment horizontal="right" vertical="top" wrapText="1"/>
    </xf>
    <xf numFmtId="0" fontId="30" fillId="0" borderId="0" applyAlignment="1" pivotButton="0" quotePrefix="0" xfId="0">
      <alignment vertical="top" wrapText="1"/>
    </xf>
    <xf numFmtId="0" fontId="30" fillId="0" borderId="0" applyAlignment="1" pivotButton="0" quotePrefix="0" xfId="0">
      <alignment horizontal="center" vertical="top" wrapText="1"/>
    </xf>
    <xf numFmtId="0" fontId="34" fillId="0" borderId="0" applyAlignment="1" pivotButton="0" quotePrefix="0" xfId="0">
      <alignment horizontal="center" vertical="top" wrapText="1"/>
    </xf>
    <xf numFmtId="0" fontId="30" fillId="0" borderId="0" applyAlignment="1" pivotButton="0" quotePrefix="0" xfId="0">
      <alignment horizontal="left" wrapText="1"/>
    </xf>
    <xf numFmtId="0" fontId="30" fillId="0" borderId="38" applyAlignment="1" pivotButton="0" quotePrefix="0" xfId="0">
      <alignment horizontal="left" wrapText="1"/>
    </xf>
    <xf numFmtId="0" fontId="31" fillId="0" borderId="0" applyAlignment="1" pivotButton="0" quotePrefix="0" xfId="0">
      <alignment horizontal="left" vertical="center" wrapText="1"/>
    </xf>
    <xf numFmtId="0" fontId="38" fillId="0" borderId="0" pivotButton="0" quotePrefix="0" xfId="0"/>
    <xf numFmtId="0" fontId="39" fillId="0" borderId="0" pivotButton="0" quotePrefix="0" xfId="0"/>
    <xf numFmtId="0" fontId="40" fillId="0" borderId="0" pivotButton="0" quotePrefix="0" xfId="0"/>
    <xf numFmtId="0" fontId="41" fillId="0" borderId="0" applyAlignment="1" pivotButton="0" quotePrefix="0" xfId="0">
      <alignment horizontal="left"/>
    </xf>
    <xf numFmtId="0" fontId="42" fillId="0" borderId="0" pivotButton="0" quotePrefix="0" xfId="0"/>
    <xf numFmtId="0" fontId="42" fillId="0" borderId="0" applyAlignment="1" pivotButton="0" quotePrefix="0" xfId="0">
      <alignment horizontal="left"/>
    </xf>
    <xf numFmtId="0" fontId="42" fillId="0" borderId="0" applyAlignment="1" pivotButton="0" quotePrefix="0" xfId="0">
      <alignment wrapText="1"/>
    </xf>
    <xf numFmtId="0" fontId="42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vertical="top" wrapText="1"/>
    </xf>
    <xf numFmtId="0" fontId="43" fillId="0" borderId="16" applyAlignment="1" pivotButton="0" quotePrefix="0" xfId="0">
      <alignment horizontal="left" vertical="top" wrapText="1"/>
    </xf>
    <xf numFmtId="0" fontId="43" fillId="0" borderId="17" applyAlignment="1" pivotButton="0" quotePrefix="0" xfId="0">
      <alignment vertical="top"/>
    </xf>
    <xf numFmtId="0" fontId="43" fillId="0" borderId="0" applyAlignment="1" pivotButton="0" quotePrefix="0" xfId="0">
      <alignment horizontal="left" vertical="top" wrapText="1"/>
    </xf>
    <xf numFmtId="0" fontId="43" fillId="0" borderId="17" applyAlignment="1" pivotButton="0" quotePrefix="0" xfId="0">
      <alignment horizontal="left" vertical="top" wrapText="1"/>
    </xf>
    <xf numFmtId="0" fontId="39" fillId="0" borderId="17" pivotButton="0" quotePrefix="0" xfId="0"/>
    <xf numFmtId="0" fontId="41" fillId="0" borderId="16" applyAlignment="1" pivotButton="0" quotePrefix="0" xfId="0">
      <alignment horizontal="center" wrapText="1"/>
    </xf>
    <xf numFmtId="0" fontId="44" fillId="0" borderId="17" applyAlignment="1" pivotButton="0" quotePrefix="0" xfId="0">
      <alignment horizontal="center" vertical="top" wrapText="1"/>
    </xf>
    <xf numFmtId="0" fontId="41" fillId="0" borderId="0" applyAlignment="1" pivotButton="0" quotePrefix="0" xfId="0">
      <alignment horizontal="center" wrapText="1"/>
    </xf>
    <xf numFmtId="0" fontId="45" fillId="0" borderId="0" applyAlignment="1" pivotButton="0" quotePrefix="0" xfId="0">
      <alignment vertical="center" wrapText="1"/>
    </xf>
    <xf numFmtId="0" fontId="45" fillId="0" borderId="0" applyAlignment="1" pivotButton="0" quotePrefix="0" xfId="0">
      <alignment horizontal="center" wrapText="1"/>
    </xf>
    <xf numFmtId="0" fontId="46" fillId="0" borderId="16" applyAlignment="1" pivotButton="0" quotePrefix="0" xfId="0">
      <alignment horizontal="center" wrapText="1"/>
    </xf>
    <xf numFmtId="0" fontId="43" fillId="0" borderId="0" pivotButton="0" quotePrefix="0" xfId="0"/>
    <xf numFmtId="0" fontId="43" fillId="0" borderId="16" applyAlignment="1" pivotButton="0" quotePrefix="0" xfId="0">
      <alignment horizontal="center"/>
    </xf>
    <xf numFmtId="0" fontId="43" fillId="0" borderId="17" pivotButton="0" quotePrefix="0" xfId="0"/>
    <xf numFmtId="0" fontId="43" fillId="0" borderId="16" applyAlignment="1" pivotButton="0" quotePrefix="0" xfId="0">
      <alignment horizontal="left" wrapText="1"/>
    </xf>
    <xf numFmtId="0" fontId="43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wrapText="1"/>
    </xf>
    <xf numFmtId="14" fontId="42" fillId="0" borderId="0" pivotButton="0" quotePrefix="0" xfId="0"/>
    <xf numFmtId="0" fontId="47" fillId="0" borderId="0" pivotButton="0" quotePrefix="0" xfId="0"/>
    <xf numFmtId="168" fontId="43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/>
    </xf>
    <xf numFmtId="0" fontId="48" fillId="0" borderId="0" pivotButton="0" quotePrefix="0" xfId="0"/>
    <xf numFmtId="168" fontId="43" fillId="0" borderId="0" pivotButton="0" quotePrefix="0" xfId="0"/>
    <xf numFmtId="168" fontId="42" fillId="0" borderId="0" pivotButton="0" quotePrefix="0" xfId="0"/>
    <xf numFmtId="165" fontId="42" fillId="0" borderId="0" pivotButton="0" quotePrefix="0" xfId="0"/>
    <xf numFmtId="169" fontId="43" fillId="0" borderId="0" applyAlignment="1" pivotButton="0" quotePrefix="0" xfId="0">
      <alignment horizontal="right"/>
    </xf>
    <xf numFmtId="0" fontId="42" fillId="0" borderId="16" pivotButton="0" quotePrefix="0" xfId="0"/>
    <xf numFmtId="0" fontId="43" fillId="0" borderId="18" applyAlignment="1" pivotButton="0" quotePrefix="0" xfId="0">
      <alignment horizontal="center" vertical="center" wrapText="1"/>
    </xf>
    <xf numFmtId="0" fontId="43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3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49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3" fillId="0" borderId="18" applyAlignment="1" pivotButton="0" quotePrefix="0" xfId="0">
      <alignment horizontal="center"/>
    </xf>
    <xf numFmtId="0" fontId="42" fillId="0" borderId="18" applyAlignment="1" pivotButton="0" quotePrefix="0" xfId="0">
      <alignment horizontal="center"/>
    </xf>
    <xf numFmtId="0" fontId="50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right" vertical="top" wrapText="1"/>
    </xf>
    <xf numFmtId="0" fontId="50" fillId="0" borderId="0" applyAlignment="1" pivotButton="0" quotePrefix="0" xfId="0">
      <alignment horizontal="right" vertical="top"/>
    </xf>
    <xf numFmtId="168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right" vertical="top" wrapText="1"/>
    </xf>
    <xf numFmtId="170" fontId="50" fillId="0" borderId="0" applyAlignment="1" pivotButton="0" quotePrefix="0" xfId="0">
      <alignment horizontal="right" vertical="top"/>
    </xf>
    <xf numFmtId="0" fontId="49" fillId="0" borderId="0" applyAlignment="1" pivotButton="0" quotePrefix="0" xfId="0">
      <alignment vertical="top" wrapText="1"/>
    </xf>
    <xf numFmtId="0" fontId="50" fillId="0" borderId="16" applyAlignment="1" pivotButton="0" quotePrefix="0" xfId="0">
      <alignment horizontal="left" vertical="top" wrapText="1"/>
    </xf>
    <xf numFmtId="0" fontId="51" fillId="0" borderId="16" applyAlignment="1" pivotButton="0" quotePrefix="0" xfId="0">
      <alignment horizontal="right" vertical="top" wrapText="1"/>
    </xf>
    <xf numFmtId="0" fontId="50" fillId="0" borderId="16" applyAlignment="1" pivotButton="0" quotePrefix="0" xfId="0">
      <alignment horizontal="right" vertical="top"/>
    </xf>
    <xf numFmtId="168" fontId="50" fillId="0" borderId="16" applyAlignment="1" pivotButton="0" quotePrefix="0" xfId="0">
      <alignment horizontal="right" vertical="top"/>
    </xf>
    <xf numFmtId="0" fontId="50" fillId="0" borderId="16" applyAlignment="1" pivotButton="0" quotePrefix="0" xfId="0">
      <alignment horizontal="right" vertical="top" wrapText="1"/>
    </xf>
    <xf numFmtId="170" fontId="50" fillId="0" borderId="16" applyAlignment="1" pivotButton="0" quotePrefix="0" xfId="0">
      <alignment horizontal="right" vertical="top"/>
    </xf>
    <xf numFmtId="168" fontId="52" fillId="0" borderId="0" applyAlignment="1" pivotButton="0" quotePrefix="0" xfId="0">
      <alignment horizontal="left" vertical="top"/>
    </xf>
    <xf numFmtId="168" fontId="52" fillId="0" borderId="17" applyAlignment="1" pivotButton="0" quotePrefix="0" xfId="0">
      <alignment horizontal="right" vertical="top"/>
    </xf>
    <xf numFmtId="170" fontId="52" fillId="0" borderId="17" applyAlignment="1" pivotButton="0" quotePrefix="0" xfId="0">
      <alignment horizontal="right" vertical="top"/>
    </xf>
    <xf numFmtId="168" fontId="53" fillId="0" borderId="0" pivotButton="0" quotePrefix="0" xfId="0"/>
    <xf numFmtId="170" fontId="53" fillId="0" borderId="0" pivotButton="0" quotePrefix="0" xfId="0"/>
    <xf numFmtId="0" fontId="52" fillId="0" borderId="17" applyAlignment="1" pivotButton="0" quotePrefix="0" xfId="0">
      <alignment vertical="top"/>
    </xf>
    <xf numFmtId="0" fontId="54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right" vertical="top"/>
    </xf>
    <xf numFmtId="0" fontId="52" fillId="0" borderId="0" applyAlignment="1" pivotButton="0" quotePrefix="0" xfId="0">
      <alignment vertical="top"/>
    </xf>
    <xf numFmtId="0" fontId="54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/>
    </xf>
    <xf numFmtId="168" fontId="52" fillId="0" borderId="0" applyAlignment="1" pivotButton="0" quotePrefix="0" xfId="0">
      <alignment horizontal="right" vertical="top"/>
    </xf>
    <xf numFmtId="170" fontId="52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/>
    </xf>
    <xf numFmtId="0" fontId="49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left" vertical="top" wrapText="1"/>
    </xf>
    <xf numFmtId="169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left" wrapText="1"/>
    </xf>
    <xf numFmtId="170" fontId="50" fillId="0" borderId="0" applyAlignment="1" pivotButton="0" quotePrefix="0" xfId="0">
      <alignment horizontal="right"/>
    </xf>
    <xf numFmtId="0" fontId="39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/>
    </xf>
    <xf numFmtId="0" fontId="42" fillId="0" borderId="0" applyAlignment="1" pivotButton="0" quotePrefix="0" xfId="0">
      <alignment horizontal="right"/>
    </xf>
    <xf numFmtId="0" fontId="55" fillId="0" borderId="17" applyAlignment="1" pivotButton="0" quotePrefix="0" xfId="0">
      <alignment horizontal="center"/>
    </xf>
    <xf numFmtId="0" fontId="55" fillId="0" borderId="0" applyAlignment="1" pivotButton="0" quotePrefix="0" xfId="0">
      <alignment wrapText="1"/>
    </xf>
    <xf numFmtId="0" fontId="55" fillId="0" borderId="0" applyAlignment="1" pivotButton="0" quotePrefix="0" xfId="0">
      <alignment horizontal="right" vertical="center" wrapText="1"/>
    </xf>
    <xf numFmtId="0" fontId="55" fillId="0" borderId="16" applyAlignment="1" pivotButton="0" quotePrefix="0" xfId="0">
      <alignment horizontal="center" wrapText="1"/>
    </xf>
    <xf numFmtId="0" fontId="55" fillId="0" borderId="36" applyAlignment="1" pivotButton="0" quotePrefix="0" xfId="0">
      <alignment horizontal="right" wrapText="1"/>
    </xf>
    <xf numFmtId="0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horizontal="left" wrapText="1"/>
    </xf>
    <xf numFmtId="0" fontId="55" fillId="0" borderId="17" applyAlignment="1" pivotButton="0" quotePrefix="0" xfId="0">
      <alignment horizontal="center" vertical="top" wrapText="1"/>
    </xf>
    <xf numFmtId="0" fontId="55" fillId="0" borderId="36" applyAlignment="1" pivotButton="0" quotePrefix="0" xfId="0">
      <alignment wrapText="1"/>
    </xf>
    <xf numFmtId="0" fontId="55" fillId="0" borderId="27" applyAlignment="1" pivotButton="0" quotePrefix="0" xfId="0">
      <alignment wrapText="1"/>
    </xf>
    <xf numFmtId="0" fontId="55" fillId="0" borderId="25" applyAlignment="1" pivotButton="0" quotePrefix="0" xfId="0">
      <alignment horizontal="right" wrapText="1"/>
    </xf>
    <xf numFmtId="0" fontId="55" fillId="0" borderId="23" applyAlignment="1" pivotButton="0" quotePrefix="0" xfId="0">
      <alignment horizontal="right" wrapText="1"/>
    </xf>
    <xf numFmtId="14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wrapText="1"/>
    </xf>
    <xf numFmtId="0" fontId="55" fillId="0" borderId="17" applyAlignment="1" pivotButton="0" quotePrefix="0" xfId="0">
      <alignment wrapText="1"/>
    </xf>
    <xf numFmtId="0" fontId="55" fillId="0" borderId="18" applyAlignment="1" pivotButton="0" quotePrefix="0" xfId="0">
      <alignment horizontal="center" vertical="center" wrapText="1"/>
    </xf>
    <xf numFmtId="0" fontId="55" fillId="0" borderId="35" applyAlignment="1" pivotButton="0" quotePrefix="0" xfId="0">
      <alignment wrapText="1"/>
    </xf>
    <xf numFmtId="0" fontId="55" fillId="0" borderId="18" applyAlignment="1" pivotButton="0" quotePrefix="0" xfId="0">
      <alignment horizontal="center" vertical="center"/>
    </xf>
    <xf numFmtId="0" fontId="43" fillId="0" borderId="17" applyAlignment="1" pivotButton="0" quotePrefix="0" xfId="0">
      <alignment wrapText="1"/>
    </xf>
    <xf numFmtId="0" fontId="46" fillId="0" borderId="0" applyAlignment="1" pivotButton="0" quotePrefix="0" xfId="0">
      <alignment horizontal="center" wrapText="1"/>
    </xf>
    <xf numFmtId="0" fontId="42" fillId="0" borderId="16" applyAlignment="1" pivotButton="0" quotePrefix="0" xfId="0">
      <alignment wrapText="1"/>
    </xf>
    <xf numFmtId="0" fontId="43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3" fillId="0" borderId="18" applyAlignment="1" pivotButton="0" quotePrefix="0" xfId="0">
      <alignment horizontal="center" wrapText="1"/>
    </xf>
    <xf numFmtId="0" fontId="42" fillId="0" borderId="0" applyAlignment="1" pivotButton="0" quotePrefix="0" xfId="0">
      <alignment vertical="center" wrapText="1"/>
    </xf>
    <xf numFmtId="0" fontId="42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 wrapText="1"/>
    </xf>
    <xf numFmtId="0" fontId="49" fillId="0" borderId="0" pivotButton="0" quotePrefix="0" xfId="0"/>
    <xf numFmtId="0" fontId="42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right" wrapText="1"/>
    </xf>
    <xf numFmtId="0" fontId="42" fillId="0" borderId="0" applyAlignment="1" pivotButton="0" quotePrefix="0" xfId="0">
      <alignment horizontal="left" vertical="center"/>
    </xf>
    <xf numFmtId="0" fontId="56" fillId="0" borderId="0" pivotButton="0" quotePrefix="0" xfId="0"/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styles" Target="styles.xml" Id="rId11"/><Relationship Type="http://schemas.openxmlformats.org/officeDocument/2006/relationships/theme" Target="theme/theme1.xml" Id="rId12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2"/>
  <sheetViews>
    <sheetView tabSelected="1" view="pageBreakPreview" topLeftCell="A86" zoomScale="110" zoomScaleNormal="100" zoomScaleSheetLayoutView="110" workbookViewId="0">
      <selection activeCell="L89" sqref="L89:O89"/>
    </sheetView>
  </sheetViews>
  <sheetFormatPr baseColWidth="8" defaultColWidth="9.33203125" defaultRowHeight="12.75"/>
  <cols>
    <col width="5.83203125" customWidth="1" style="199" min="1" max="1"/>
    <col width="18.6640625" customWidth="1" style="199" min="2" max="2"/>
    <col width="2.1640625" customWidth="1" style="199" min="3" max="3"/>
    <col width="5.83203125" customWidth="1" style="199" min="4" max="5"/>
    <col width="4.6640625" customWidth="1" style="199" min="6" max="6"/>
    <col width="10.5" customWidth="1" style="199" min="7" max="7"/>
    <col width="1.1640625" customWidth="1" style="199" min="8" max="8"/>
    <col width="5.83203125" customWidth="1" style="199" min="9" max="9"/>
    <col width="8" customWidth="1" style="199" min="10" max="10"/>
    <col width="5.83203125" customWidth="1" style="199" min="11" max="11"/>
    <col width="3.6640625" customWidth="1" style="199" min="12" max="12"/>
    <col hidden="1" width="6.83203125" customWidth="1" style="199" min="13" max="14"/>
    <col width="11.5" customWidth="1" style="199" min="15" max="15"/>
    <col width="10.1640625" customWidth="1" style="199" min="16" max="16"/>
    <col width="2.6640625" customWidth="1" style="199" min="17" max="17"/>
    <col width="4.6640625" customWidth="1" style="199" min="18" max="18"/>
    <col width="2.1640625" customWidth="1" style="199" min="19" max="19"/>
  </cols>
  <sheetData>
    <row r="1">
      <c r="A1" s="126" t="inlineStr">
        <is>
          <t>Приложение № 2</t>
        </is>
      </c>
    </row>
    <row r="2">
      <c r="A2" s="126" t="inlineStr">
        <is>
          <t>к приказу Министерства строительства</t>
        </is>
      </c>
    </row>
    <row r="3" ht="12" customHeight="1" s="199">
      <c r="A3" s="126" t="inlineStr">
        <is>
          <t>и жилищно-коммунального хозяйства Российской Федерации</t>
        </is>
      </c>
    </row>
    <row r="4">
      <c r="A4" s="127" t="inlineStr">
        <is>
          <t>от 20 ноября 2025 г. № 728/пр</t>
        </is>
      </c>
    </row>
    <row r="5" ht="17.25" customHeight="1" s="199">
      <c r="A5" s="98" t="n"/>
      <c r="V5" s="5" t="n"/>
    </row>
    <row r="6" ht="17.25" customHeight="1" s="199">
      <c r="A6" s="128" t="inlineStr">
        <is>
          <t>ОТЧЕТ О ДЕЯТЕЛЬНОСТИ ПО УПРАВЛЕНИЮ</t>
        </is>
      </c>
    </row>
    <row r="7" ht="17.25" customHeight="1" s="199">
      <c r="A7" s="128" t="inlineStr">
        <is>
          <t>МНОГОКВАРТИРНЫМ ДОМОМ</t>
        </is>
      </c>
    </row>
    <row r="8" ht="17.25" customHeight="1" s="199">
      <c r="A8" s="128" t="n"/>
      <c r="B8" s="128" t="n"/>
      <c r="C8" s="128" t="n"/>
      <c r="D8" s="128" t="n"/>
      <c r="E8" s="128" t="n"/>
      <c r="F8" s="128" t="n"/>
      <c r="G8" s="128" t="n"/>
      <c r="H8" s="128" t="n"/>
      <c r="I8" s="128" t="n"/>
      <c r="J8" s="128" t="n"/>
      <c r="K8" s="128" t="n"/>
      <c r="L8" s="128" t="n"/>
      <c r="M8" s="128" t="n"/>
      <c r="N8" s="128" t="n"/>
      <c r="O8" s="128" t="n"/>
      <c r="P8" s="128" t="n"/>
      <c r="Q8" s="128" t="n"/>
      <c r="R8" s="128" t="n"/>
      <c r="S8" s="128" t="n"/>
    </row>
    <row r="9" ht="15.75" customHeight="1" s="199">
      <c r="A9" s="129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9">
      <c r="A10" s="130" t="inlineStr">
        <is>
          <t>за 2025год (01.10.202г. -31.12.2025г.)</t>
        </is>
      </c>
    </row>
    <row r="11" ht="17.25" customHeight="1" s="199">
      <c r="A11" s="130" t="n"/>
      <c r="B11" s="131" t="n"/>
      <c r="C11" s="131" t="n"/>
      <c r="D11" s="131" t="n"/>
      <c r="E11" s="131" t="n"/>
      <c r="F11" s="131" t="n"/>
      <c r="G11" s="131" t="n"/>
      <c r="H11" s="131" t="n"/>
      <c r="I11" s="131" t="n"/>
      <c r="J11" s="131" t="n"/>
      <c r="K11" s="131" t="n"/>
      <c r="L11" s="131" t="n"/>
      <c r="M11" s="131" t="n"/>
      <c r="N11" s="131" t="n"/>
      <c r="O11" s="131" t="n"/>
      <c r="P11" s="131" t="n"/>
      <c r="Q11" s="131" t="n"/>
      <c r="R11" s="131" t="n"/>
      <c r="S11" s="131" t="n"/>
    </row>
    <row r="12" ht="17.25" customHeight="1" s="199">
      <c r="A12" s="132" t="inlineStr">
        <is>
          <t>Московская обл, Фряново рп, Текстильщиков ул., д.7</t>
        </is>
      </c>
      <c r="B12" s="200" t="n"/>
      <c r="C12" s="200" t="n"/>
      <c r="D12" s="200" t="n"/>
      <c r="E12" s="200" t="n"/>
      <c r="F12" s="200" t="n"/>
      <c r="G12" s="200" t="n"/>
      <c r="H12" s="200" t="n"/>
      <c r="I12" s="200" t="n"/>
      <c r="J12" s="200" t="n"/>
      <c r="K12" s="200" t="n"/>
      <c r="L12" s="200" t="n"/>
      <c r="M12" s="200" t="n"/>
      <c r="N12" s="200" t="n"/>
      <c r="O12" s="200" t="n"/>
      <c r="P12" s="200" t="n"/>
      <c r="Q12" s="200" t="n"/>
      <c r="R12" s="200" t="n"/>
      <c r="S12" s="200" t="n"/>
    </row>
    <row r="13">
      <c r="A13" s="119" t="inlineStr">
        <is>
          <t>(полное наименование лица, осуществляющего управление многоквартирным домом)</t>
        </is>
      </c>
      <c r="B13" s="201" t="n"/>
      <c r="C13" s="201" t="n"/>
      <c r="D13" s="201" t="n"/>
      <c r="E13" s="201" t="n"/>
      <c r="F13" s="201" t="n"/>
      <c r="G13" s="201" t="n"/>
      <c r="H13" s="201" t="n"/>
      <c r="I13" s="201" t="n"/>
      <c r="J13" s="201" t="n"/>
      <c r="K13" s="201" t="n"/>
      <c r="L13" s="201" t="n"/>
      <c r="M13" s="201" t="n"/>
      <c r="N13" s="201" t="n"/>
      <c r="O13" s="201" t="n"/>
      <c r="P13" s="201" t="n"/>
      <c r="Q13" s="201" t="n"/>
      <c r="R13" s="201" t="n"/>
      <c r="S13" s="201" t="n"/>
    </row>
    <row r="14" ht="15.75" customHeight="1" s="199">
      <c r="A14" s="133" t="inlineStr">
        <is>
          <t>Московская обл, г Щёлково, ул. Пустовская, д.20</t>
        </is>
      </c>
    </row>
    <row r="15">
      <c r="A15" s="120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9">
      <c r="A16" s="124" t="inlineStr">
        <is>
          <t>1255000012981/5027335469</t>
        </is>
      </c>
      <c r="B16" s="200" t="n"/>
      <c r="C16" s="200" t="n"/>
      <c r="D16" s="200" t="n"/>
      <c r="E16" s="200" t="n"/>
      <c r="F16" s="200" t="n"/>
      <c r="G16" s="200" t="n"/>
      <c r="H16" s="200" t="n"/>
      <c r="I16" s="200" t="n"/>
      <c r="J16" s="200" t="n"/>
      <c r="K16" s="200" t="n"/>
      <c r="L16" s="200" t="n"/>
      <c r="M16" s="200" t="n"/>
      <c r="N16" s="200" t="n"/>
      <c r="O16" s="200" t="n"/>
      <c r="P16" s="200" t="n"/>
      <c r="Q16" s="200" t="n"/>
      <c r="R16" s="200" t="n"/>
      <c r="S16" s="200" t="n"/>
    </row>
    <row r="17">
      <c r="A17" s="119" t="inlineStr">
        <is>
          <t>(основной государственный регистрационный номер/идентификационный номер налогоплательщика)</t>
        </is>
      </c>
      <c r="B17" s="201" t="n"/>
      <c r="C17" s="201" t="n"/>
      <c r="D17" s="201" t="n"/>
      <c r="E17" s="201" t="n"/>
      <c r="F17" s="201" t="n"/>
      <c r="G17" s="201" t="n"/>
      <c r="H17" s="201" t="n"/>
      <c r="I17" s="201" t="n"/>
      <c r="J17" s="201" t="n"/>
      <c r="K17" s="201" t="n"/>
      <c r="L17" s="201" t="n"/>
      <c r="M17" s="201" t="n"/>
      <c r="N17" s="201" t="n"/>
      <c r="O17" s="201" t="n"/>
      <c r="P17" s="201" t="n"/>
      <c r="Q17" s="201" t="n"/>
      <c r="R17" s="201" t="n"/>
      <c r="S17" s="201" t="n"/>
    </row>
    <row r="18" ht="17.25" customHeight="1" s="199">
      <c r="A18" s="121" t="inlineStr">
        <is>
          <t>Лицо, уполномоченное давать разъяснения по отчету:</t>
        </is>
      </c>
    </row>
    <row r="19" ht="17.25" customHeight="1" s="199">
      <c r="A19" s="123" t="inlineStr">
        <is>
          <t>генаральный директор - Логунов Сергей Викторович</t>
        </is>
      </c>
      <c r="B19" s="200" t="n"/>
      <c r="C19" s="200" t="n"/>
      <c r="D19" s="200" t="n"/>
      <c r="E19" s="200" t="n"/>
      <c r="F19" s="200" t="n"/>
      <c r="G19" s="200" t="n"/>
      <c r="H19" s="200" t="n"/>
      <c r="I19" s="200" t="n"/>
      <c r="J19" s="200" t="n"/>
      <c r="K19" s="200" t="n"/>
      <c r="L19" s="200" t="n"/>
      <c r="M19" s="200" t="n"/>
      <c r="N19" s="200" t="n"/>
      <c r="O19" s="200" t="n"/>
      <c r="P19" s="200" t="n"/>
      <c r="Q19" s="200" t="n"/>
      <c r="R19" s="200" t="n"/>
      <c r="S19" s="200" t="n"/>
    </row>
    <row r="20">
      <c r="A20" s="119" t="inlineStr">
        <is>
          <t>(фамилия, имя, отчество (при наличии), должность)</t>
        </is>
      </c>
      <c r="B20" s="201" t="n"/>
      <c r="C20" s="201" t="n"/>
      <c r="D20" s="201" t="n"/>
      <c r="E20" s="201" t="n"/>
      <c r="F20" s="201" t="n"/>
      <c r="G20" s="201" t="n"/>
      <c r="H20" s="201" t="n"/>
      <c r="I20" s="201" t="n"/>
      <c r="J20" s="201" t="n"/>
      <c r="K20" s="201" t="n"/>
      <c r="L20" s="201" t="n"/>
      <c r="M20" s="201" t="n"/>
      <c r="N20" s="201" t="n"/>
      <c r="O20" s="201" t="n"/>
      <c r="P20" s="201" t="n"/>
      <c r="Q20" s="201" t="n"/>
      <c r="R20" s="201" t="n"/>
      <c r="S20" s="201" t="n"/>
    </row>
    <row r="21" ht="15.75" customHeight="1" s="199">
      <c r="A21" s="124" t="inlineStr">
        <is>
          <t>8(496)56-3-60-04, эл. почта: uk-gilreshy@mail.ru</t>
        </is>
      </c>
      <c r="B21" s="200" t="n"/>
      <c r="C21" s="200" t="n"/>
      <c r="D21" s="200" t="n"/>
      <c r="E21" s="200" t="n"/>
      <c r="F21" s="200" t="n"/>
      <c r="G21" s="200" t="n"/>
      <c r="H21" s="200" t="n"/>
      <c r="I21" s="200" t="n"/>
      <c r="J21" s="200" t="n"/>
      <c r="K21" s="200" t="n"/>
      <c r="L21" s="200" t="n"/>
      <c r="M21" s="200" t="n"/>
      <c r="N21" s="200" t="n"/>
      <c r="O21" s="200" t="n"/>
      <c r="P21" s="200" t="n"/>
      <c r="Q21" s="200" t="n"/>
      <c r="R21" s="200" t="n"/>
      <c r="S21" s="200" t="n"/>
    </row>
    <row r="22">
      <c r="A22" s="119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201" t="n"/>
      <c r="C22" s="201" t="n"/>
      <c r="D22" s="201" t="n"/>
      <c r="E22" s="201" t="n"/>
      <c r="F22" s="201" t="n"/>
      <c r="G22" s="201" t="n"/>
      <c r="H22" s="201" t="n"/>
      <c r="I22" s="201" t="n"/>
      <c r="J22" s="201" t="n"/>
      <c r="K22" s="201" t="n"/>
      <c r="L22" s="201" t="n"/>
      <c r="M22" s="201" t="n"/>
      <c r="N22" s="201" t="n"/>
      <c r="O22" s="201" t="n"/>
      <c r="P22" s="201" t="n"/>
      <c r="Q22" s="201" t="n"/>
      <c r="R22" s="201" t="n"/>
      <c r="S22" s="201" t="n"/>
    </row>
    <row r="23" ht="60.75" customFormat="1" customHeight="1" s="20">
      <c r="A23" s="135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  4572,30      м2</t>
        </is>
      </c>
    </row>
    <row r="24" ht="15.75" customFormat="1" customHeight="1" s="20">
      <c r="A24" s="147" t="inlineStr">
        <is>
          <t>Дата размещения отчета: " 31   "    марта 2026  г.</t>
        </is>
      </c>
    </row>
    <row r="25" ht="15.75" customFormat="1" customHeight="1" s="20">
      <c r="A25" s="148" t="n"/>
      <c r="B25" s="148" t="n"/>
      <c r="C25" s="148" t="n"/>
      <c r="D25" s="148" t="n"/>
      <c r="E25" s="148" t="n"/>
      <c r="F25" s="148" t="n"/>
      <c r="G25" s="148" t="n"/>
      <c r="H25" s="148" t="n"/>
      <c r="I25" s="148" t="n"/>
      <c r="J25" s="148" t="n"/>
      <c r="K25" s="148" t="n"/>
      <c r="L25" s="148" t="n"/>
      <c r="M25" s="148" t="n"/>
      <c r="N25" s="148" t="n"/>
      <c r="O25" s="148" t="n"/>
      <c r="P25" s="148" t="n"/>
      <c r="Q25" s="148" t="n"/>
      <c r="R25" s="148" t="n"/>
      <c r="S25" s="148" t="n"/>
    </row>
    <row r="26" ht="15.75" customFormat="1" customHeight="1" s="20">
      <c r="A26" s="149" t="n"/>
    </row>
    <row r="27" ht="15.75" customFormat="1" customHeight="1" s="20">
      <c r="A27" s="134" t="inlineStr">
        <is>
          <t>1. За отчетный период выполнены следующие работы (оказаны следующие услуги)</t>
        </is>
      </c>
    </row>
    <row r="28" ht="15.75" customFormat="1" customHeight="1" s="20">
      <c r="A28" s="135" t="inlineStr">
        <is>
          <t>по содержанию общего имущества собственников помещений в многоквартирном доме:</t>
        </is>
      </c>
    </row>
    <row r="29" ht="15.75" customHeight="1" s="199">
      <c r="A29" s="98" t="n"/>
      <c r="B29" s="98" t="n"/>
      <c r="C29" s="98" t="n"/>
      <c r="D29" s="98" t="n"/>
      <c r="E29" s="98" t="n"/>
      <c r="F29" s="98" t="n"/>
      <c r="G29" s="98" t="n"/>
      <c r="H29" s="98" t="n"/>
      <c r="I29" s="98" t="n"/>
      <c r="J29" s="98" t="n"/>
      <c r="K29" s="98" t="n"/>
      <c r="L29" s="98" t="n"/>
      <c r="M29" s="98" t="n"/>
      <c r="N29" s="98" t="n"/>
      <c r="O29" s="98" t="n"/>
      <c r="P29" s="98" t="n"/>
      <c r="Q29" s="98" t="n"/>
      <c r="R29" s="98" t="n"/>
      <c r="S29" s="98" t="n"/>
    </row>
    <row r="30" ht="15.75" customHeight="1" s="199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202" t="n"/>
      <c r="E30" s="203" t="n"/>
      <c r="F30" s="80" t="inlineStr">
        <is>
          <t>Цена</t>
        </is>
      </c>
      <c r="G30" s="202" t="n"/>
      <c r="H30" s="94" t="inlineStr">
        <is>
          <t>По перечню работ (услуг)</t>
        </is>
      </c>
      <c r="I30" s="201" t="n"/>
      <c r="J30" s="201" t="n"/>
      <c r="K30" s="201" t="n"/>
      <c r="L30" s="204" t="n"/>
      <c r="M30" s="24" t="n"/>
      <c r="N30" s="82" t="inlineStr">
        <is>
          <t>Выполнено</t>
        </is>
      </c>
      <c r="O30" s="201" t="n"/>
      <c r="P30" s="201" t="n"/>
      <c r="Q30" s="201" t="n"/>
      <c r="R30" s="201" t="n"/>
      <c r="S30" s="204" t="n"/>
    </row>
    <row r="31">
      <c r="A31" s="83" t="inlineStr">
        <is>
          <t>п/п</t>
        </is>
      </c>
      <c r="B31" s="84" t="inlineStr">
        <is>
          <t>работы</t>
        </is>
      </c>
      <c r="C31" s="205" t="inlineStr">
        <is>
          <t>измерения</t>
        </is>
      </c>
      <c r="E31" s="206" t="n"/>
      <c r="F31" s="205" t="inlineStr">
        <is>
          <t>(стоимость)</t>
        </is>
      </c>
      <c r="G31" s="206" t="n"/>
      <c r="H31" s="207" t="n"/>
      <c r="I31" s="200" t="n"/>
      <c r="J31" s="200" t="n"/>
      <c r="K31" s="200" t="n"/>
      <c r="L31" s="208" t="n"/>
      <c r="M31" s="24" t="n"/>
      <c r="N31" s="207" t="n"/>
      <c r="O31" s="200" t="n"/>
      <c r="P31" s="200" t="n"/>
      <c r="Q31" s="200" t="n"/>
      <c r="R31" s="200" t="n"/>
      <c r="S31" s="208" t="n"/>
    </row>
    <row r="32" ht="12.75" customHeight="1" s="199">
      <c r="A32" s="209" t="n"/>
      <c r="B32" s="209" t="n"/>
      <c r="C32" s="210" t="n"/>
      <c r="E32" s="206" t="n"/>
      <c r="F32" s="210" t="n"/>
      <c r="G32" s="206" t="n"/>
      <c r="H32" s="92" t="inlineStr">
        <is>
          <t>Количество единиц работы (оказанной услуги)</t>
        </is>
      </c>
      <c r="K32" s="94" t="inlineStr">
        <is>
          <t>Стоимость работы (оказанной услуги), руб. (произведение граф 4 и 5)</t>
        </is>
      </c>
      <c r="L32" s="201" t="n"/>
      <c r="M32" s="204" t="n"/>
      <c r="N32" s="28" t="inlineStr">
        <is>
          <t>Количество единиц работы (оказанной услуги)</t>
        </is>
      </c>
      <c r="O32" s="94" t="inlineStr">
        <is>
          <t>Количество единиц работы (оказанной услуги)</t>
        </is>
      </c>
      <c r="P32" s="96" t="inlineStr">
        <is>
          <t>Стоимость работы (оказанной услуги), руб. (произведение граф 4 и 7)</t>
        </is>
      </c>
      <c r="S32" s="206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206" t="n"/>
      <c r="F33" s="9" t="inlineStr">
        <is>
          <t>единицы</t>
        </is>
      </c>
      <c r="G33" s="206" t="n"/>
      <c r="H33" s="210" t="n"/>
      <c r="K33" s="211" t="n"/>
      <c r="M33" s="212" t="n"/>
      <c r="N33" s="24" t="n"/>
      <c r="O33" s="213" t="n"/>
      <c r="S33" s="206" t="n"/>
    </row>
    <row r="34">
      <c r="A34" s="3" t="n"/>
      <c r="B34" s="10" t="n"/>
      <c r="C34" s="9" t="inlineStr">
        <is>
          <t>(услуги)</t>
        </is>
      </c>
      <c r="E34" s="206" t="n"/>
      <c r="F34" s="9" t="inlineStr">
        <is>
          <t>работы</t>
        </is>
      </c>
      <c r="G34" s="206" t="n"/>
      <c r="H34" s="210" t="n"/>
      <c r="K34" s="211" t="n"/>
      <c r="M34" s="212" t="n"/>
      <c r="N34" s="24" t="n"/>
      <c r="O34" s="213" t="n"/>
      <c r="S34" s="206" t="n"/>
    </row>
    <row r="35">
      <c r="A35" s="3" t="n"/>
      <c r="B35" s="10" t="n"/>
      <c r="C35" s="10" t="n"/>
      <c r="E35" s="206" t="n"/>
      <c r="F35" s="9" t="inlineStr">
        <is>
          <t>(услуги),</t>
        </is>
      </c>
      <c r="G35" s="206" t="n"/>
      <c r="H35" s="210" t="n"/>
      <c r="K35" s="211" t="n"/>
      <c r="M35" s="212" t="n"/>
      <c r="N35" s="24" t="n"/>
      <c r="O35" s="213" t="n"/>
      <c r="S35" s="206" t="n"/>
    </row>
    <row r="36">
      <c r="A36" s="4" t="n"/>
      <c r="B36" s="11" t="n"/>
      <c r="C36" s="11" t="n"/>
      <c r="D36" s="214" t="n"/>
      <c r="E36" s="215" t="n"/>
      <c r="F36" s="216" t="inlineStr">
        <is>
          <t>руб.</t>
        </is>
      </c>
      <c r="G36" s="215" t="n"/>
      <c r="H36" s="217" t="n"/>
      <c r="I36" s="214" t="n"/>
      <c r="J36" s="214" t="n"/>
      <c r="K36" s="207" t="n"/>
      <c r="L36" s="200" t="n"/>
      <c r="M36" s="208" t="n"/>
      <c r="N36" s="24" t="n"/>
      <c r="O36" s="218" t="n"/>
      <c r="P36" s="214" t="n"/>
      <c r="Q36" s="214" t="n"/>
      <c r="R36" s="214" t="n"/>
      <c r="S36" s="215" t="n"/>
    </row>
    <row r="37">
      <c r="A37" s="43" t="n">
        <v>1</v>
      </c>
      <c r="B37" s="43" t="n">
        <v>2</v>
      </c>
      <c r="C37" s="43" t="n">
        <v>3</v>
      </c>
      <c r="D37" s="219" t="n"/>
      <c r="E37" s="220" t="n"/>
      <c r="F37" s="43" t="n">
        <v>4</v>
      </c>
      <c r="G37" s="220" t="n"/>
      <c r="H37" s="43" t="n">
        <v>5</v>
      </c>
      <c r="I37" s="219" t="n"/>
      <c r="J37" s="220" t="n"/>
      <c r="K37" s="221" t="n">
        <v>6</v>
      </c>
      <c r="L37" s="214" t="n"/>
      <c r="M37" s="214" t="n"/>
      <c r="N37" s="44" t="n">
        <v>7</v>
      </c>
      <c r="O37" s="45" t="n">
        <v>7</v>
      </c>
      <c r="P37" s="152" t="n">
        <v>8</v>
      </c>
      <c r="Q37" s="219" t="n"/>
      <c r="R37" s="219" t="n"/>
      <c r="S37" s="220" t="n"/>
    </row>
    <row r="38">
      <c r="A38" s="37" t="n">
        <v>1</v>
      </c>
      <c r="B38" s="48" t="inlineStr">
        <is>
          <t>Управление домом</t>
        </is>
      </c>
      <c r="C38" s="222" t="inlineStr">
        <is>
          <t>руб.</t>
        </is>
      </c>
      <c r="D38" s="219" t="n"/>
      <c r="E38" s="220" t="n"/>
      <c r="F38" s="223">
        <f>4572.3*K38</f>
        <v/>
      </c>
      <c r="G38" s="220" t="n"/>
      <c r="H38" s="224" t="n"/>
      <c r="I38" s="219" t="n"/>
      <c r="J38" s="225" t="n"/>
      <c r="K38" s="174" t="n">
        <v>7.13</v>
      </c>
      <c r="L38" s="226" t="n"/>
      <c r="M38" s="38" t="n"/>
      <c r="N38" s="39" t="n"/>
      <c r="O38" s="49" t="n">
        <v>3</v>
      </c>
      <c r="P38" s="227">
        <f>O38*F38</f>
        <v/>
      </c>
      <c r="Q38" s="219" t="n"/>
      <c r="R38" s="219" t="n"/>
      <c r="S38" s="220" t="n"/>
    </row>
    <row r="39">
      <c r="A39" s="37" t="n"/>
      <c r="B39" s="37" t="inlineStr">
        <is>
          <t>в т.ч. услуги РКЦ</t>
        </is>
      </c>
      <c r="C39" s="222" t="inlineStr">
        <is>
          <t>руб.</t>
        </is>
      </c>
      <c r="D39" s="219" t="n"/>
      <c r="E39" s="220" t="n"/>
      <c r="F39" s="228">
        <f>4572.3*K39</f>
        <v/>
      </c>
      <c r="G39" s="220" t="n"/>
      <c r="H39" s="224" t="n"/>
      <c r="I39" s="219" t="n"/>
      <c r="J39" s="225" t="n"/>
      <c r="K39" s="175" t="n">
        <v>1.51</v>
      </c>
      <c r="L39" s="226" t="n"/>
      <c r="M39" s="38" t="n"/>
      <c r="N39" s="39" t="n"/>
      <c r="O39" s="46" t="n">
        <v>3</v>
      </c>
      <c r="P39" s="229">
        <f>O39*F39</f>
        <v/>
      </c>
      <c r="Q39" s="219" t="n"/>
      <c r="R39" s="219" t="n"/>
      <c r="S39" s="220" t="n"/>
    </row>
    <row r="40">
      <c r="A40" s="37" t="n"/>
      <c r="B40" s="37" t="inlineStr">
        <is>
          <t>в т.ч. услуги МФЦ</t>
        </is>
      </c>
      <c r="C40" s="222" t="inlineStr">
        <is>
          <t>руб.</t>
        </is>
      </c>
      <c r="D40" s="219" t="n"/>
      <c r="E40" s="220" t="n"/>
      <c r="F40" s="228">
        <f>4572.3*K40</f>
        <v/>
      </c>
      <c r="G40" s="220" t="n"/>
      <c r="H40" s="224" t="n"/>
      <c r="I40" s="219" t="n"/>
      <c r="J40" s="225" t="n"/>
      <c r="K40" s="175" t="n">
        <v>0.43</v>
      </c>
      <c r="L40" s="226" t="n"/>
      <c r="M40" s="38" t="n"/>
      <c r="N40" s="39" t="n"/>
      <c r="O40" s="46" t="n">
        <v>3</v>
      </c>
      <c r="P40" s="229">
        <f>O40*F40</f>
        <v/>
      </c>
      <c r="Q40" s="219" t="n"/>
      <c r="R40" s="219" t="n"/>
      <c r="S40" s="220" t="n"/>
    </row>
    <row r="41" ht="24" customHeight="1" s="199">
      <c r="A41" s="37" t="n">
        <v>2</v>
      </c>
      <c r="B41" s="50" t="inlineStr">
        <is>
          <t>Содержание общего имущества</t>
        </is>
      </c>
      <c r="C41" s="222" t="inlineStr">
        <is>
          <t>руб.</t>
        </is>
      </c>
      <c r="D41" s="219" t="n"/>
      <c r="E41" s="220" t="n"/>
      <c r="F41" s="223">
        <f>4572.3*K41</f>
        <v/>
      </c>
      <c r="G41" s="220" t="n"/>
      <c r="H41" s="224" t="n"/>
      <c r="I41" s="219" t="n"/>
      <c r="J41" s="225" t="n"/>
      <c r="K41" s="174" t="n">
        <v>25.98</v>
      </c>
      <c r="L41" s="226" t="n"/>
      <c r="M41" s="38" t="n"/>
      <c r="N41" s="39" t="n"/>
      <c r="O41" s="46" t="n">
        <v>3</v>
      </c>
      <c r="P41" s="227">
        <f>O41*F41</f>
        <v/>
      </c>
      <c r="Q41" s="219" t="n"/>
      <c r="R41" s="219" t="n"/>
      <c r="S41" s="220" t="n"/>
    </row>
    <row r="42" ht="12.75" customHeight="1" s="199">
      <c r="A42" s="37" t="n"/>
      <c r="B42" s="51" t="inlineStr">
        <is>
          <t>в т.ч. Текущий ремонт</t>
        </is>
      </c>
      <c r="C42" s="222" t="inlineStr">
        <is>
          <t>руб.</t>
        </is>
      </c>
      <c r="D42" s="219" t="n"/>
      <c r="E42" s="220" t="n"/>
      <c r="F42" s="228">
        <f>4572.3*K42</f>
        <v/>
      </c>
      <c r="G42" s="220" t="n"/>
      <c r="H42" s="224" t="n"/>
      <c r="I42" s="219" t="n"/>
      <c r="J42" s="225" t="n"/>
      <c r="K42" s="175" t="n">
        <v>6.36</v>
      </c>
      <c r="L42" s="226" t="n"/>
      <c r="M42" s="38" t="n"/>
      <c r="N42" s="39" t="n"/>
      <c r="O42" s="46" t="n">
        <v>3</v>
      </c>
      <c r="P42" s="229">
        <f>O42*F42</f>
        <v/>
      </c>
      <c r="Q42" s="219" t="n"/>
      <c r="R42" s="219" t="n"/>
      <c r="S42" s="220" t="n"/>
    </row>
    <row r="43">
      <c r="A43" s="37" t="n"/>
      <c r="B43" s="51" t="inlineStr">
        <is>
          <t>в т.ч. Подъездов</t>
        </is>
      </c>
      <c r="C43" s="222" t="inlineStr">
        <is>
          <t>руб.</t>
        </is>
      </c>
      <c r="D43" s="219" t="n"/>
      <c r="E43" s="220" t="n"/>
      <c r="F43" s="228">
        <f>4572.3*K43</f>
        <v/>
      </c>
      <c r="G43" s="220" t="n"/>
      <c r="H43" s="224" t="n"/>
      <c r="I43" s="219" t="n"/>
      <c r="J43" s="225" t="n"/>
      <c r="K43" s="175" t="n">
        <v>3.17</v>
      </c>
      <c r="L43" s="226" t="n"/>
      <c r="M43" s="38" t="n"/>
      <c r="N43" s="39" t="n"/>
      <c r="O43" s="46" t="n">
        <v>3</v>
      </c>
      <c r="P43" s="229">
        <f>O43*F43</f>
        <v/>
      </c>
      <c r="Q43" s="219" t="n"/>
      <c r="R43" s="219" t="n"/>
      <c r="S43" s="220" t="n"/>
    </row>
    <row r="44" ht="22.5" customHeight="1" s="199">
      <c r="A44" s="37" t="n"/>
      <c r="B44" s="51" t="inlineStr">
        <is>
          <t>в т.ч. Содержание лифтов</t>
        </is>
      </c>
      <c r="C44" s="222" t="inlineStr">
        <is>
          <t>руб.</t>
        </is>
      </c>
      <c r="D44" s="219" t="n"/>
      <c r="E44" s="220" t="n"/>
      <c r="F44" s="228">
        <f>4572.3*K44</f>
        <v/>
      </c>
      <c r="G44" s="220" t="n"/>
      <c r="H44" s="224" t="n"/>
      <c r="I44" s="219" t="n"/>
      <c r="J44" s="225" t="n"/>
      <c r="K44" s="175" t="n">
        <v>0</v>
      </c>
      <c r="L44" s="226" t="n"/>
      <c r="M44" s="38" t="n"/>
      <c r="N44" s="39" t="n"/>
      <c r="O44" s="46" t="n">
        <v>3</v>
      </c>
      <c r="P44" s="229">
        <f>O44*F44</f>
        <v/>
      </c>
      <c r="Q44" s="219" t="n"/>
      <c r="R44" s="219" t="n"/>
      <c r="S44" s="220" t="n"/>
    </row>
    <row r="45" ht="22.5" customHeight="1" s="199">
      <c r="A45" s="37" t="n"/>
      <c r="B45" s="51" t="inlineStr">
        <is>
          <t>в т.ч. Содержание мусоропроводов</t>
        </is>
      </c>
      <c r="C45" s="222" t="inlineStr">
        <is>
          <t>руб.</t>
        </is>
      </c>
      <c r="D45" s="219" t="n"/>
      <c r="E45" s="220" t="n"/>
      <c r="F45" s="228">
        <f>4572.3*K45</f>
        <v/>
      </c>
      <c r="G45" s="220" t="n"/>
      <c r="H45" s="224" t="n"/>
      <c r="I45" s="219" t="n"/>
      <c r="J45" s="225" t="n"/>
      <c r="K45" s="175" t="n">
        <v>0</v>
      </c>
      <c r="L45" s="226" t="n"/>
      <c r="M45" s="38" t="n"/>
      <c r="N45" s="39" t="n"/>
      <c r="O45" s="46" t="n">
        <v>3</v>
      </c>
      <c r="P45" s="229">
        <f>O45*F45</f>
        <v/>
      </c>
      <c r="Q45" s="219" t="n"/>
      <c r="R45" s="219" t="n"/>
      <c r="S45" s="220" t="n"/>
    </row>
    <row r="46" ht="33.75" customHeight="1" s="199">
      <c r="A46" s="37" t="n"/>
      <c r="B46" s="51" t="inlineStr">
        <is>
          <t>в т.ч. Уборка придомовой территории</t>
        </is>
      </c>
      <c r="C46" s="222" t="inlineStr">
        <is>
          <t>руб.</t>
        </is>
      </c>
      <c r="D46" s="219" t="n"/>
      <c r="E46" s="220" t="n"/>
      <c r="F46" s="228">
        <f>4572.3*K46</f>
        <v/>
      </c>
      <c r="G46" s="220" t="n"/>
      <c r="H46" s="224" t="n"/>
      <c r="I46" s="219" t="n"/>
      <c r="J46" s="225" t="n"/>
      <c r="K46" s="175" t="n">
        <v>4.55</v>
      </c>
      <c r="L46" s="226" t="n"/>
      <c r="M46" s="38" t="n"/>
      <c r="N46" s="39" t="n"/>
      <c r="O46" s="46" t="n">
        <v>3</v>
      </c>
      <c r="P46" s="229">
        <f>O46*F46</f>
        <v/>
      </c>
      <c r="Q46" s="219" t="n"/>
      <c r="R46" s="219" t="n"/>
      <c r="S46" s="220" t="n"/>
    </row>
    <row r="47" ht="22.5" customHeight="1" s="199">
      <c r="A47" s="37" t="n"/>
      <c r="B47" s="51" t="inlineStr">
        <is>
          <t>в т.ч. Содержание мест общего пользования</t>
        </is>
      </c>
      <c r="C47" s="222" t="inlineStr">
        <is>
          <t>руб.</t>
        </is>
      </c>
      <c r="D47" s="219" t="n"/>
      <c r="E47" s="220" t="n"/>
      <c r="F47" s="228">
        <f>4572.3*K47</f>
        <v/>
      </c>
      <c r="G47" s="220" t="n"/>
      <c r="H47" s="224" t="n"/>
      <c r="I47" s="219" t="n"/>
      <c r="J47" s="225" t="n"/>
      <c r="K47" s="175" t="n">
        <v>3.53</v>
      </c>
      <c r="L47" s="226" t="n"/>
      <c r="M47" s="38" t="n"/>
      <c r="N47" s="39" t="n"/>
      <c r="O47" s="46" t="n">
        <v>3</v>
      </c>
      <c r="P47" s="229">
        <f>O47*F47</f>
        <v/>
      </c>
      <c r="Q47" s="219" t="n"/>
      <c r="R47" s="219" t="n"/>
      <c r="S47" s="220" t="n"/>
    </row>
    <row r="48" ht="75.75" customHeight="1" s="199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22" t="inlineStr">
        <is>
          <t>руб.</t>
        </is>
      </c>
      <c r="D48" s="219" t="n"/>
      <c r="E48" s="220" t="n"/>
      <c r="F48" s="228">
        <f>4572.3*K48</f>
        <v/>
      </c>
      <c r="G48" s="220" t="n"/>
      <c r="H48" s="224" t="n"/>
      <c r="I48" s="219" t="n"/>
      <c r="J48" s="225" t="n"/>
      <c r="K48" s="176" t="n">
        <v>7.64</v>
      </c>
      <c r="L48" s="204" t="n"/>
      <c r="M48" s="38" t="n"/>
      <c r="N48" s="39" t="n"/>
      <c r="O48" s="46" t="n">
        <v>3</v>
      </c>
      <c r="P48" s="229">
        <f>O48*F48</f>
        <v/>
      </c>
      <c r="Q48" s="219" t="n"/>
      <c r="R48" s="219" t="n"/>
      <c r="S48" s="220" t="n"/>
    </row>
    <row r="49">
      <c r="A49" s="37" t="n"/>
      <c r="B49" s="51" t="inlineStr">
        <is>
          <t>в т.ч. Дератизация</t>
        </is>
      </c>
      <c r="C49" s="222" t="inlineStr">
        <is>
          <t>руб.</t>
        </is>
      </c>
      <c r="D49" s="219" t="n"/>
      <c r="E49" s="220" t="n"/>
      <c r="F49" s="228">
        <f>4572.3*K49</f>
        <v/>
      </c>
      <c r="G49" s="220" t="n"/>
      <c r="H49" s="156" t="n"/>
      <c r="I49" s="219" t="n"/>
      <c r="J49" s="219" t="n"/>
      <c r="K49" s="175" t="n">
        <v>0.23</v>
      </c>
      <c r="L49" s="226" t="n"/>
      <c r="M49" s="42" t="n"/>
      <c r="N49" s="39" t="n"/>
      <c r="O49" s="46" t="n">
        <v>3</v>
      </c>
      <c r="P49" s="229">
        <f>O49*F49</f>
        <v/>
      </c>
      <c r="Q49" s="219" t="n"/>
      <c r="R49" s="219" t="n"/>
      <c r="S49" s="220" t="n"/>
    </row>
    <row r="50" ht="33.75" customHeight="1" s="199">
      <c r="A50" s="37" t="n"/>
      <c r="B50" s="51" t="inlineStr">
        <is>
          <t>в т.ч. Очистка вентканалов и дымоходов</t>
        </is>
      </c>
      <c r="C50" s="222" t="inlineStr">
        <is>
          <t>руб.</t>
        </is>
      </c>
      <c r="D50" s="219" t="n"/>
      <c r="E50" s="220" t="n"/>
      <c r="F50" s="228">
        <f>4572.3*K50</f>
        <v/>
      </c>
      <c r="G50" s="220" t="n"/>
      <c r="H50" s="224" t="n"/>
      <c r="I50" s="219" t="n"/>
      <c r="J50" s="225" t="n"/>
      <c r="K50" s="175" t="n">
        <v>0.32</v>
      </c>
      <c r="L50" s="226" t="n"/>
      <c r="M50" s="42" t="n"/>
      <c r="N50" s="39" t="n"/>
      <c r="O50" s="46" t="n">
        <v>3</v>
      </c>
      <c r="P50" s="229">
        <f>O50*F50</f>
        <v/>
      </c>
      <c r="Q50" s="219" t="n"/>
      <c r="R50" s="219" t="n"/>
      <c r="S50" s="220" t="n"/>
    </row>
    <row r="51" ht="33.75" customHeight="1" s="199">
      <c r="A51" s="186" t="n"/>
      <c r="B51" s="55" t="inlineStr">
        <is>
          <t>в т.ч. Противопожарные мероприятия</t>
        </is>
      </c>
      <c r="C51" s="222" t="inlineStr">
        <is>
          <t>руб.</t>
        </is>
      </c>
      <c r="D51" s="219" t="n"/>
      <c r="E51" s="220" t="n"/>
      <c r="F51" s="228">
        <f>4572.3*K51</f>
        <v/>
      </c>
      <c r="G51" s="220" t="n"/>
      <c r="H51" s="224" t="n"/>
      <c r="I51" s="219" t="n"/>
      <c r="J51" s="225" t="n"/>
      <c r="K51" s="175" t="n">
        <v>0.18</v>
      </c>
      <c r="L51" s="226" t="n"/>
      <c r="M51" s="42" t="n"/>
      <c r="N51" s="39" t="n"/>
      <c r="O51" s="42" t="n">
        <v>3</v>
      </c>
      <c r="P51" s="229">
        <f>O51*F51</f>
        <v/>
      </c>
      <c r="Q51" s="219" t="n"/>
      <c r="R51" s="219" t="n"/>
      <c r="S51" s="220" t="n"/>
    </row>
    <row r="52" ht="16.5" customHeight="1" s="199">
      <c r="A52" s="37" t="n"/>
      <c r="B52" s="230" t="inlineStr">
        <is>
          <t xml:space="preserve">Дополнительные услуги: </t>
        </is>
      </c>
      <c r="S52" s="206" t="n"/>
    </row>
    <row r="53" ht="22.5" customHeight="1" s="199">
      <c r="A53" s="37" t="n"/>
      <c r="B53" s="51" t="inlineStr">
        <is>
          <t>в т.ч. Ремонт межпанельных швов</t>
        </is>
      </c>
      <c r="C53" s="222" t="inlineStr">
        <is>
          <t>руб.</t>
        </is>
      </c>
      <c r="D53" s="219" t="n"/>
      <c r="E53" s="220" t="n"/>
      <c r="F53" s="222">
        <f>K53*4572.3</f>
        <v/>
      </c>
      <c r="G53" s="220" t="n"/>
      <c r="H53" s="231" t="n"/>
      <c r="I53" s="202" t="n"/>
      <c r="J53" s="232" t="n"/>
      <c r="K53" s="46" t="n">
        <v>2</v>
      </c>
      <c r="L53" s="204" t="n"/>
      <c r="M53" s="46" t="n"/>
      <c r="N53" s="39" t="n"/>
      <c r="O53" s="46" t="n">
        <v>3</v>
      </c>
      <c r="P53" s="229">
        <f>O53*F53</f>
        <v/>
      </c>
      <c r="Q53" s="219" t="n"/>
      <c r="R53" s="219" t="n"/>
      <c r="S53" s="220" t="n"/>
    </row>
    <row r="54" ht="22.5" customHeight="1" s="199">
      <c r="A54" s="41" t="n"/>
      <c r="B54" s="55" t="inlineStr">
        <is>
          <t>в т.ч. Техническое обслуживание ВДГО</t>
        </is>
      </c>
      <c r="C54" s="222" t="inlineStr">
        <is>
          <t>руб.</t>
        </is>
      </c>
      <c r="D54" s="219" t="n"/>
      <c r="E54" s="220" t="n"/>
      <c r="F54" s="222">
        <f>K54*4572.3</f>
        <v/>
      </c>
      <c r="G54" s="220" t="n"/>
      <c r="H54" s="159" t="n"/>
      <c r="I54" s="233" t="n"/>
      <c r="J54" s="226" t="n"/>
      <c r="K54" s="160" t="n">
        <v>0.9399999999999999</v>
      </c>
      <c r="L54" s="233" t="n"/>
      <c r="M54" s="226" t="n"/>
      <c r="N54" s="56" t="n"/>
      <c r="O54" s="42" t="n">
        <v>3</v>
      </c>
      <c r="P54" s="229">
        <f>O54*F54</f>
        <v/>
      </c>
      <c r="Q54" s="219" t="n"/>
      <c r="R54" s="219" t="n"/>
      <c r="S54" s="220" t="n"/>
    </row>
    <row r="55" ht="22.5" customHeight="1" s="199">
      <c r="A55" s="159" t="n"/>
      <c r="B55" s="55" t="inlineStr">
        <is>
          <t>в т.ч. диагностика ВДГО</t>
        </is>
      </c>
      <c r="C55" s="222" t="inlineStr">
        <is>
          <t>руб.</t>
        </is>
      </c>
      <c r="D55" s="219" t="n"/>
      <c r="E55" s="220" t="n"/>
      <c r="F55" s="222">
        <f>K55*4572.3</f>
        <v/>
      </c>
      <c r="G55" s="220" t="n"/>
      <c r="H55" s="194" t="n"/>
      <c r="I55" s="233" t="n"/>
      <c r="J55" s="226" t="n"/>
      <c r="K55" s="194" t="n">
        <v>0.12</v>
      </c>
      <c r="L55" s="226" t="n"/>
      <c r="M55" s="53" t="n"/>
      <c r="N55" s="54" t="n"/>
      <c r="O55" s="42" t="n">
        <v>3</v>
      </c>
      <c r="P55" s="229">
        <f>O55*F55</f>
        <v/>
      </c>
      <c r="Q55" s="219" t="n"/>
      <c r="R55" s="219" t="n"/>
      <c r="S55" s="220" t="n"/>
    </row>
    <row r="56" ht="22.5" customHeight="1" s="199">
      <c r="A56" s="159" t="n"/>
      <c r="B56" s="55" t="inlineStr">
        <is>
          <t>в т.ч. обслуживание ИТП</t>
        </is>
      </c>
      <c r="C56" s="222" t="inlineStr">
        <is>
          <t>руб.</t>
        </is>
      </c>
      <c r="D56" s="219" t="n"/>
      <c r="E56" s="220" t="n"/>
      <c r="F56" s="222">
        <f>K56*4572.3</f>
        <v/>
      </c>
      <c r="G56" s="220" t="n"/>
      <c r="H56" s="194" t="n"/>
      <c r="I56" s="233" t="n"/>
      <c r="J56" s="226" t="n"/>
      <c r="K56" s="194" t="n">
        <v>0</v>
      </c>
      <c r="L56" s="226" t="n"/>
      <c r="M56" s="159" t="n"/>
      <c r="N56" s="40" t="n"/>
      <c r="O56" s="42" t="n">
        <v>3</v>
      </c>
      <c r="P56" s="229">
        <f>O56*F56</f>
        <v/>
      </c>
      <c r="Q56" s="219" t="n"/>
      <c r="R56" s="219" t="n"/>
      <c r="S56" s="220" t="n"/>
    </row>
    <row r="57" ht="22.5" customHeight="1" s="199">
      <c r="A57" s="159" t="n"/>
      <c r="B57" s="55" t="inlineStr">
        <is>
          <t>в т.ч. Обслуживание домофона</t>
        </is>
      </c>
      <c r="C57" s="222" t="inlineStr">
        <is>
          <t>руб.</t>
        </is>
      </c>
      <c r="D57" s="219" t="n"/>
      <c r="E57" s="220" t="n"/>
      <c r="F57" s="222">
        <f>K57*4572.3</f>
        <v/>
      </c>
      <c r="G57" s="220" t="n"/>
      <c r="H57" s="194" t="n"/>
      <c r="I57" s="233" t="n"/>
      <c r="J57" s="226" t="n"/>
      <c r="K57" s="194" t="n">
        <v>0</v>
      </c>
      <c r="L57" s="226" t="n"/>
      <c r="M57" s="159" t="n"/>
      <c r="N57" s="40" t="n"/>
      <c r="O57" s="42" t="n">
        <v>3</v>
      </c>
      <c r="P57" s="229">
        <f>O57*F57</f>
        <v/>
      </c>
      <c r="Q57" s="219" t="n"/>
      <c r="R57" s="219" t="n"/>
      <c r="S57" s="220" t="n"/>
    </row>
    <row r="58" ht="15.75" customHeight="1" s="199">
      <c r="A58" s="100" t="inlineStr">
        <is>
          <t>ИТОГО</t>
        </is>
      </c>
      <c r="B58" s="233" t="n"/>
      <c r="C58" s="233" t="n"/>
      <c r="D58" s="233" t="n"/>
      <c r="E58" s="233" t="n"/>
      <c r="F58" s="233" t="n"/>
      <c r="G58" s="226" t="n"/>
      <c r="H58" s="101" t="inlineStr">
        <is>
          <t>-</t>
        </is>
      </c>
      <c r="I58" s="233" t="n"/>
      <c r="J58" s="226" t="n"/>
      <c r="K58" s="102" t="n"/>
      <c r="L58" s="233" t="n"/>
      <c r="M58" s="226" t="n"/>
      <c r="N58" s="29" t="inlineStr">
        <is>
          <t>-</t>
        </is>
      </c>
      <c r="O58" s="29" t="n"/>
      <c r="P58" s="103">
        <f>SUM(P53:S57)+P41+P38</f>
        <v/>
      </c>
      <c r="Q58" s="233" t="n"/>
      <c r="R58" s="233" t="n"/>
      <c r="S58" s="226" t="n"/>
    </row>
    <row r="59" ht="15.75" customHeight="1" s="199">
      <c r="A59" s="136" t="n"/>
      <c r="B59" s="136" t="n"/>
      <c r="C59" s="136" t="n"/>
      <c r="D59" s="136" t="n"/>
      <c r="E59" s="136" t="n"/>
      <c r="F59" s="136" t="n"/>
      <c r="G59" s="136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Format="1" customHeight="1" s="19">
      <c r="A60" s="136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Format="1" customHeight="1" s="19">
      <c r="A61" s="106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Format="1" customHeight="1" s="19">
      <c r="A62" s="136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 235519,00    руб.</t>
        </is>
      </c>
    </row>
    <row r="63" ht="15.75" customFormat="1" customHeight="1" s="19">
      <c r="A63" s="106" t="inlineStr">
        <is>
          <t xml:space="preserve">   Стоимость   работ   по   текущему   ремонту,   выполненных   за   отчетный </t>
        </is>
      </c>
    </row>
    <row r="64" ht="15.75" customFormat="1" customHeight="1" s="19">
      <c r="A64" s="107" t="inlineStr">
        <is>
          <t>период:  235519,00руб.</t>
        </is>
      </c>
    </row>
    <row r="65" ht="37.5" customFormat="1" customHeight="1" s="19">
      <c r="A65" s="106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0          руб.</t>
        </is>
      </c>
    </row>
    <row r="66" ht="17.25" customHeight="1" s="199">
      <c r="A66" s="121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99">
      <c r="A67" s="94" t="inlineStr">
        <is>
          <t>№ п/п</t>
        </is>
      </c>
      <c r="B67" s="94" t="inlineStr">
        <is>
          <t>Наименование работы</t>
        </is>
      </c>
      <c r="C67" s="201" t="n"/>
      <c r="D67" s="201" t="n"/>
      <c r="E67" s="201" t="n"/>
      <c r="F67" s="204" t="n"/>
      <c r="G67" s="94" t="inlineStr">
        <is>
          <t>Основание проведения работы</t>
        </is>
      </c>
      <c r="H67" s="201" t="n"/>
      <c r="I67" s="204" t="n"/>
      <c r="J67" s="94" t="inlineStr">
        <is>
          <t>Стоимость работы по текущему ремонту общего имущества, руб.</t>
        </is>
      </c>
      <c r="K67" s="201" t="n"/>
      <c r="L67" s="204" t="n"/>
      <c r="M67" s="94" t="inlineStr">
        <is>
          <t>Объем выполненных работ с единицами измерения</t>
        </is>
      </c>
      <c r="N67" s="201" t="n"/>
      <c r="O67" s="201" t="n"/>
      <c r="P67" s="204" t="n"/>
      <c r="Q67" s="105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201" t="n"/>
      <c r="S67" s="204" t="n"/>
      <c r="T67" s="59" t="inlineStr">
        <is>
          <t>о</t>
        </is>
      </c>
    </row>
    <row r="68" ht="72" customHeight="1" s="199">
      <c r="A68" s="218" t="n"/>
      <c r="B68" s="207" t="n"/>
      <c r="C68" s="200" t="n"/>
      <c r="D68" s="200" t="n"/>
      <c r="E68" s="200" t="n"/>
      <c r="F68" s="208" t="n"/>
      <c r="G68" s="207" t="n"/>
      <c r="H68" s="200" t="n"/>
      <c r="I68" s="208" t="n"/>
      <c r="J68" s="207" t="n"/>
      <c r="K68" s="200" t="n"/>
      <c r="L68" s="208" t="n"/>
      <c r="M68" s="207" t="n"/>
      <c r="N68" s="200" t="n"/>
      <c r="O68" s="200" t="n"/>
      <c r="P68" s="208" t="n"/>
      <c r="Q68" s="207" t="n"/>
      <c r="R68" s="200" t="n"/>
      <c r="S68" s="208" t="n"/>
    </row>
    <row r="69" ht="17.25" customHeight="1" s="199">
      <c r="A69" s="99" t="n">
        <v>1</v>
      </c>
      <c r="B69" s="99" t="n">
        <v>2</v>
      </c>
      <c r="C69" s="233" t="n"/>
      <c r="D69" s="233" t="n"/>
      <c r="E69" s="233" t="n"/>
      <c r="F69" s="226" t="n"/>
      <c r="G69" s="99" t="n">
        <v>3</v>
      </c>
      <c r="H69" s="233" t="n"/>
      <c r="I69" s="226" t="n"/>
      <c r="J69" s="99" t="n">
        <v>4</v>
      </c>
      <c r="K69" s="233" t="n"/>
      <c r="L69" s="226" t="n"/>
      <c r="M69" s="31" t="n">
        <v>6</v>
      </c>
      <c r="N69" s="31" t="n"/>
      <c r="O69" s="99" t="n">
        <v>5</v>
      </c>
      <c r="P69" s="226" t="n"/>
      <c r="Q69" s="99" t="n">
        <v>6</v>
      </c>
      <c r="R69" s="233" t="n"/>
      <c r="S69" s="226" t="n"/>
    </row>
    <row r="70" ht="24" customHeight="1" s="199">
      <c r="A70" s="68" t="n">
        <v>1</v>
      </c>
      <c r="B70" s="234" t="inlineStr">
        <is>
          <t>Очистка канализационной сети внутренней</t>
        </is>
      </c>
      <c r="C70" s="233" t="n"/>
      <c r="D70" s="233" t="n"/>
      <c r="E70" s="233" t="n"/>
      <c r="F70" s="226" t="n"/>
      <c r="G70" s="67" t="inlineStr">
        <is>
          <t>аварийные работы</t>
        </is>
      </c>
      <c r="H70" s="233" t="n"/>
      <c r="I70" s="226" t="n"/>
      <c r="J70" s="68" t="n">
        <v>74445.36</v>
      </c>
      <c r="K70" s="233" t="n"/>
      <c r="L70" s="226" t="n"/>
      <c r="M70" s="68" t="n"/>
      <c r="N70" s="68" t="n"/>
      <c r="O70" s="67" t="inlineStr">
        <is>
          <t>170 пог м</t>
        </is>
      </c>
      <c r="P70" s="226" t="n"/>
      <c r="Q70" s="63" t="inlineStr">
        <is>
          <t>КС-2</t>
        </is>
      </c>
      <c r="R70" s="233" t="n"/>
      <c r="S70" s="226" t="n"/>
    </row>
    <row r="71" ht="24" customHeight="1" s="199">
      <c r="A71" s="68" t="n">
        <v>2</v>
      </c>
      <c r="B71" s="234" t="inlineStr">
        <is>
          <t>Гидравлические испыпания трубопроводов</t>
        </is>
      </c>
      <c r="C71" s="233" t="n"/>
      <c r="D71" s="233" t="n"/>
      <c r="E71" s="233" t="n"/>
      <c r="F71" s="226" t="n"/>
      <c r="G71" s="67" t="inlineStr">
        <is>
          <t>аварийные работы</t>
        </is>
      </c>
      <c r="H71" s="233" t="n"/>
      <c r="I71" s="226" t="n"/>
      <c r="J71" s="68" t="n">
        <v>40432.02</v>
      </c>
      <c r="K71" s="233" t="n"/>
      <c r="L71" s="226" t="n"/>
      <c r="M71" s="68" t="n"/>
      <c r="N71" s="68" t="n"/>
      <c r="O71" s="67" t="inlineStr">
        <is>
          <t>90 пог м</t>
        </is>
      </c>
      <c r="P71" s="226" t="n"/>
      <c r="Q71" s="63" t="inlineStr">
        <is>
          <t>КС-2</t>
        </is>
      </c>
      <c r="R71" s="233" t="n"/>
      <c r="S71" s="226" t="n"/>
    </row>
    <row r="72" ht="24" customHeight="1" s="199">
      <c r="A72" s="68" t="n"/>
      <c r="B72" s="234" t="inlineStr">
        <is>
          <t>Слив и наполнение водой системы : с осмотром системы</t>
        </is>
      </c>
      <c r="C72" s="233" t="n"/>
      <c r="D72" s="233" t="n"/>
      <c r="E72" s="233" t="n"/>
      <c r="F72" s="226" t="n"/>
      <c r="G72" s="67" t="inlineStr">
        <is>
          <t>пуско-наладочные работы</t>
        </is>
      </c>
      <c r="H72" s="233" t="n"/>
      <c r="I72" s="226" t="n"/>
      <c r="J72" s="68" t="n">
        <v>4966.72</v>
      </c>
      <c r="K72" s="233" t="n"/>
      <c r="L72" s="226" t="n"/>
      <c r="M72" s="68" t="n"/>
      <c r="N72" s="68" t="n"/>
      <c r="O72" s="67" t="n"/>
      <c r="P72" s="226" t="n"/>
      <c r="Q72" s="63" t="inlineStr">
        <is>
          <t>КС-2</t>
        </is>
      </c>
      <c r="R72" s="233" t="n"/>
      <c r="S72" s="226" t="n"/>
    </row>
    <row r="73" ht="24" customHeight="1" s="199">
      <c r="A73" s="68" t="n">
        <v>3</v>
      </c>
      <c r="B73" s="234" t="inlineStr">
        <is>
          <t>Смена запорной арматуры диаметром 20мм</t>
        </is>
      </c>
      <c r="C73" s="233" t="n"/>
      <c r="D73" s="233" t="n"/>
      <c r="E73" s="233" t="n"/>
      <c r="F73" s="226" t="n"/>
      <c r="G73" s="67" t="inlineStr">
        <is>
          <t>аварийные работы</t>
        </is>
      </c>
      <c r="H73" s="233" t="n"/>
      <c r="I73" s="226" t="n"/>
      <c r="J73" s="68" t="n">
        <v>2411.94</v>
      </c>
      <c r="K73" s="233" t="n"/>
      <c r="L73" s="226" t="n"/>
      <c r="M73" s="68" t="n"/>
      <c r="N73" s="68" t="n"/>
      <c r="O73" s="67" t="inlineStr">
        <is>
          <t>1 шт.</t>
        </is>
      </c>
      <c r="P73" s="226" t="n"/>
      <c r="Q73" s="63" t="inlineStr">
        <is>
          <t>КС-2</t>
        </is>
      </c>
      <c r="R73" s="233" t="n"/>
      <c r="S73" s="226" t="n"/>
    </row>
    <row r="74">
      <c r="A74" s="68" t="n"/>
      <c r="B74" s="234" t="inlineStr">
        <is>
          <t>Ремонт запорной арматуры</t>
        </is>
      </c>
      <c r="C74" s="233" t="n"/>
      <c r="D74" s="233" t="n"/>
      <c r="E74" s="233" t="n"/>
      <c r="F74" s="226" t="n"/>
      <c r="G74" s="67" t="inlineStr">
        <is>
          <t>плановые работы</t>
        </is>
      </c>
      <c r="H74" s="233" t="n"/>
      <c r="I74" s="226" t="n"/>
      <c r="J74" s="68" t="n">
        <v>9813.559999999999</v>
      </c>
      <c r="K74" s="233" t="n"/>
      <c r="L74" s="226" t="n"/>
      <c r="M74" s="68" t="n"/>
      <c r="N74" s="68" t="n"/>
      <c r="O74" s="67" t="inlineStr">
        <is>
          <t>21 шт.</t>
        </is>
      </c>
      <c r="P74" s="226" t="n"/>
      <c r="Q74" s="63" t="inlineStr">
        <is>
          <t>КС-2</t>
        </is>
      </c>
      <c r="R74" s="233" t="n"/>
      <c r="S74" s="226" t="n"/>
    </row>
    <row r="75" ht="24" customHeight="1" s="199">
      <c r="A75" s="68" t="n">
        <v>4</v>
      </c>
      <c r="B75" s="234" t="inlineStr">
        <is>
          <t>Смена ламп</t>
        </is>
      </c>
      <c r="C75" s="233" t="n"/>
      <c r="D75" s="233" t="n"/>
      <c r="E75" s="233" t="n"/>
      <c r="F75" s="226" t="n"/>
      <c r="G75" s="67" t="inlineStr">
        <is>
          <t>аварийные работы</t>
        </is>
      </c>
      <c r="H75" s="233" t="n"/>
      <c r="I75" s="226" t="n"/>
      <c r="J75" s="68" t="n">
        <v>1767.11</v>
      </c>
      <c r="K75" s="233" t="n"/>
      <c r="L75" s="226" t="n"/>
      <c r="M75" s="68" t="n"/>
      <c r="N75" s="68" t="n"/>
      <c r="O75" s="67" t="inlineStr">
        <is>
          <t>5 шт.</t>
        </is>
      </c>
      <c r="P75" s="226" t="n"/>
      <c r="Q75" s="63" t="inlineStr">
        <is>
          <t>КС-2</t>
        </is>
      </c>
      <c r="R75" s="233" t="n"/>
      <c r="S75" s="226" t="n"/>
    </row>
    <row r="76" ht="24" customHeight="1" s="199">
      <c r="A76" s="68" t="n">
        <v>5</v>
      </c>
      <c r="B76" s="67" t="inlineStr">
        <is>
          <t>пуско-наладочные работы к ОЗП 2025-2026</t>
        </is>
      </c>
      <c r="C76" s="233" t="n"/>
      <c r="D76" s="233" t="n"/>
      <c r="E76" s="233" t="n"/>
      <c r="F76" s="226" t="n"/>
      <c r="G76" s="67" t="n"/>
      <c r="H76" s="233" t="n"/>
      <c r="I76" s="226" t="n"/>
      <c r="J76" s="68" t="n">
        <v>101682.29</v>
      </c>
      <c r="K76" s="233" t="n"/>
      <c r="L76" s="226" t="n"/>
      <c r="M76" s="68" t="n"/>
      <c r="N76" s="68" t="n"/>
      <c r="O76" s="67" t="n"/>
      <c r="P76" s="226" t="n"/>
      <c r="Q76" s="63" t="inlineStr">
        <is>
          <t>Акт б/н АИС ГЖИ</t>
        </is>
      </c>
      <c r="R76" s="233" t="n"/>
      <c r="S76" s="226" t="n"/>
    </row>
    <row r="77" ht="17.25" customHeight="1" s="199">
      <c r="A77" s="172" t="inlineStr">
        <is>
          <t>ИТОГО</t>
        </is>
      </c>
      <c r="B77" s="233" t="n"/>
      <c r="C77" s="233" t="n"/>
      <c r="D77" s="233" t="n"/>
      <c r="E77" s="233" t="n"/>
      <c r="F77" s="226" t="n"/>
      <c r="G77" s="116" t="n"/>
      <c r="H77" s="233" t="n"/>
      <c r="I77" s="226" t="n"/>
      <c r="J77" s="173">
        <f>J70+J71+J72+J73+J74+J75+J76</f>
        <v/>
      </c>
      <c r="K77" s="233" t="n"/>
      <c r="L77" s="226" t="n"/>
      <c r="M77" s="32" t="inlineStr">
        <is>
          <t>-</t>
        </is>
      </c>
      <c r="N77" s="32" t="n"/>
      <c r="O77" s="111" t="n"/>
      <c r="P77" s="226" t="n"/>
      <c r="Q77" s="111" t="n"/>
      <c r="R77" s="233" t="n"/>
      <c r="S77" s="226" t="n"/>
    </row>
    <row r="78" ht="17.25" customHeight="1" s="199">
      <c r="A78" s="122" t="n"/>
      <c r="B78" s="122" t="n"/>
      <c r="C78" s="122" t="n"/>
      <c r="D78" s="122" t="n"/>
      <c r="E78" s="122" t="n"/>
      <c r="F78" s="122" t="n"/>
      <c r="G78" s="16" t="n"/>
      <c r="H78" s="16" t="n"/>
      <c r="I78" s="16" t="n"/>
      <c r="J78" s="17" t="n"/>
      <c r="K78" s="17" t="n"/>
      <c r="L78" s="17" t="n"/>
      <c r="M78" s="18" t="n"/>
      <c r="N78" s="18" t="n"/>
      <c r="O78" s="18" t="n"/>
      <c r="P78" s="18" t="n"/>
      <c r="Q78" s="18" t="n"/>
    </row>
    <row r="79" ht="36" customHeight="1" s="199">
      <c r="A79" s="106" t="inlineStr">
        <is>
          <t>3. Стоимость   услуг   по   управлению   многоквартирным   домом,   оказанных   за отчетный период:     97801,50    руб.</t>
        </is>
      </c>
    </row>
    <row r="80" ht="52.5" customHeight="1" s="199">
      <c r="A80" s="136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1" ht="17.25" customHeight="1" s="199">
      <c r="A81" s="98" t="n"/>
    </row>
    <row r="82" ht="52.5" customHeight="1" s="199">
      <c r="A82" s="36" t="inlineStr">
        <is>
          <t>№ п/п</t>
        </is>
      </c>
      <c r="B82" s="97" t="inlineStr">
        <is>
          <t>Количество направленных претензий потребителям- должникам</t>
        </is>
      </c>
      <c r="C82" s="233" t="n"/>
      <c r="D82" s="226" t="n"/>
      <c r="E82" s="97" t="inlineStr">
        <is>
          <t>Количество направленных исковых заявлений, заявлений на выдачу судебного приказа</t>
        </is>
      </c>
      <c r="F82" s="233" t="n"/>
      <c r="G82" s="233" t="n"/>
      <c r="H82" s="233" t="n"/>
      <c r="I82" s="226" t="n"/>
      <c r="J82" s="97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2" s="233" t="n"/>
      <c r="L82" s="233" t="n"/>
      <c r="M82" s="233" t="n"/>
      <c r="N82" s="233" t="n"/>
      <c r="O82" s="233" t="n"/>
      <c r="P82" s="233" t="n"/>
      <c r="Q82" s="233" t="n"/>
      <c r="R82" s="233" t="n"/>
      <c r="S82" s="226" t="n"/>
    </row>
    <row r="83" ht="17.25" customHeight="1" s="199">
      <c r="A83" s="99" t="n">
        <v>1</v>
      </c>
      <c r="B83" s="99" t="n">
        <v>2</v>
      </c>
      <c r="C83" s="233" t="n"/>
      <c r="D83" s="226" t="n"/>
      <c r="E83" s="99" t="n">
        <v>3</v>
      </c>
      <c r="F83" s="233" t="n"/>
      <c r="G83" s="233" t="n"/>
      <c r="H83" s="233" t="n"/>
      <c r="I83" s="226" t="n"/>
      <c r="J83" s="99" t="n">
        <v>4</v>
      </c>
      <c r="K83" s="233" t="n"/>
      <c r="L83" s="233" t="n"/>
      <c r="M83" s="233" t="n"/>
      <c r="N83" s="233" t="n"/>
      <c r="O83" s="233" t="n"/>
      <c r="P83" s="233" t="n"/>
      <c r="Q83" s="233" t="n"/>
      <c r="R83" s="233" t="n"/>
      <c r="S83" s="226" t="n"/>
    </row>
    <row r="84">
      <c r="A84" s="116" t="n"/>
      <c r="B84" s="68" t="n">
        <v>0</v>
      </c>
      <c r="C84" s="233" t="n"/>
      <c r="D84" s="226" t="n"/>
      <c r="E84" s="68" t="n">
        <v>0</v>
      </c>
      <c r="F84" s="233" t="n"/>
      <c r="G84" s="233" t="n"/>
      <c r="H84" s="233" t="n"/>
      <c r="I84" s="226" t="n"/>
      <c r="J84" s="68" t="n">
        <v>0</v>
      </c>
      <c r="K84" s="233" t="n"/>
      <c r="L84" s="233" t="n"/>
      <c r="M84" s="233" t="n"/>
      <c r="N84" s="233" t="n"/>
      <c r="O84" s="233" t="n"/>
      <c r="P84" s="233" t="n"/>
      <c r="Q84" s="233" t="n"/>
      <c r="R84" s="233" t="n"/>
      <c r="S84" s="226" t="n"/>
    </row>
    <row r="85">
      <c r="A85" s="16" t="n"/>
      <c r="B85" s="16" t="n"/>
      <c r="C85" s="16" t="n"/>
      <c r="D85" s="16" t="n"/>
      <c r="E85" s="16" t="n"/>
      <c r="F85" s="16" t="n"/>
      <c r="G85" s="16" t="n"/>
      <c r="H85" s="16" t="n"/>
      <c r="I85" s="16" t="n"/>
      <c r="J85" s="16" t="n"/>
      <c r="K85" s="16" t="n"/>
      <c r="L85" s="16" t="n"/>
      <c r="M85" s="16" t="n"/>
      <c r="N85" s="16" t="n"/>
      <c r="O85" s="16" t="n"/>
      <c r="P85" s="16" t="n"/>
    </row>
    <row r="86" ht="125.25" customHeight="1" s="199">
      <c r="A86" s="135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6" s="7" t="n"/>
    </row>
    <row r="87" ht="17.25" customHeight="1" s="199">
      <c r="A87" s="115" t="n"/>
    </row>
    <row r="88" ht="48.75" customHeight="1" s="199">
      <c r="A88" s="36" t="inlineStr">
        <is>
          <t>№ п/п</t>
        </is>
      </c>
      <c r="B88" s="97" t="inlineStr">
        <is>
          <t>Вид платежа</t>
        </is>
      </c>
      <c r="C88" s="233" t="n"/>
      <c r="D88" s="226" t="n"/>
      <c r="E88" s="97" t="inlineStr">
        <is>
          <t>Задолженность на начало отчетного периода, руб.</t>
        </is>
      </c>
      <c r="F88" s="233" t="n"/>
      <c r="G88" s="233" t="n"/>
      <c r="H88" s="226" t="n"/>
      <c r="I88" s="113" t="inlineStr">
        <is>
          <t>Размер начисленных средств, руб.</t>
        </is>
      </c>
      <c r="J88" s="233" t="n"/>
      <c r="K88" s="226" t="n"/>
      <c r="L88" s="97" t="inlineStr">
        <is>
          <t>Размер поступивших средств, руб.</t>
        </is>
      </c>
      <c r="M88" s="233" t="n"/>
      <c r="N88" s="233" t="n"/>
      <c r="O88" s="226" t="n"/>
      <c r="P88" s="97" t="inlineStr">
        <is>
          <t>Задолженность на 1 января периода, следующего за отчетным, руб.</t>
        </is>
      </c>
      <c r="Q88" s="233" t="n"/>
      <c r="R88" s="233" t="n"/>
      <c r="S88" s="226" t="n"/>
    </row>
    <row r="89" ht="15.75" customHeight="1" s="199">
      <c r="A89" s="112" t="n">
        <v>1</v>
      </c>
      <c r="B89" s="112" t="n">
        <v>2</v>
      </c>
      <c r="C89" s="233" t="n"/>
      <c r="D89" s="226" t="n"/>
      <c r="E89" s="112" t="n">
        <v>3</v>
      </c>
      <c r="F89" s="233" t="n"/>
      <c r="G89" s="233" t="n"/>
      <c r="H89" s="226" t="n"/>
      <c r="I89" s="112" t="n">
        <v>4</v>
      </c>
      <c r="J89" s="233" t="n"/>
      <c r="K89" s="226" t="n"/>
      <c r="L89" s="112" t="n">
        <v>5</v>
      </c>
      <c r="M89" s="233" t="n"/>
      <c r="N89" s="233" t="n"/>
      <c r="O89" s="226" t="n"/>
      <c r="P89" s="112" t="n">
        <v>6</v>
      </c>
      <c r="Q89" s="233" t="n"/>
      <c r="R89" s="233" t="n"/>
      <c r="S89" s="226" t="n"/>
    </row>
    <row r="90" ht="15.75" customHeight="1" s="199">
      <c r="A90" s="30" t="n">
        <v>1</v>
      </c>
      <c r="B90" s="100" t="inlineStr">
        <is>
          <t>Платежи собственников помещений               в многоквартирном доме</t>
        </is>
      </c>
      <c r="C90" s="233" t="n"/>
      <c r="D90" s="226" t="n"/>
      <c r="E90" s="118" t="n">
        <v>0</v>
      </c>
      <c r="F90" s="233" t="n"/>
      <c r="G90" s="233" t="n"/>
      <c r="H90" s="226" t="n"/>
      <c r="I90" s="118" t="n">
        <v>496140.39</v>
      </c>
      <c r="J90" s="233" t="n"/>
      <c r="K90" s="226" t="n"/>
      <c r="L90" s="118" t="n">
        <v>372614.01</v>
      </c>
      <c r="M90" s="233" t="n"/>
      <c r="N90" s="233" t="n"/>
      <c r="O90" s="226" t="n"/>
      <c r="P90" s="118">
        <f>I90-L90</f>
        <v/>
      </c>
      <c r="Q90" s="233" t="n"/>
      <c r="R90" s="233" t="n"/>
      <c r="S90" s="226" t="n"/>
    </row>
    <row r="91" hidden="1" ht="15.75" customHeight="1" s="199">
      <c r="A91" s="30" t="n">
        <v>2</v>
      </c>
      <c r="B91" s="100" t="inlineStr">
        <is>
          <t>Платежи нанимателей помещений               в многоквартирном доме</t>
        </is>
      </c>
      <c r="C91" s="233" t="n"/>
      <c r="D91" s="226" t="n"/>
      <c r="E91" s="118" t="n">
        <v>0</v>
      </c>
      <c r="F91" s="233" t="n"/>
      <c r="G91" s="233" t="n"/>
      <c r="H91" s="226" t="n"/>
      <c r="I91" s="118" t="n">
        <v>0</v>
      </c>
      <c r="J91" s="233" t="n"/>
      <c r="K91" s="226" t="n"/>
      <c r="L91" s="118" t="n">
        <v>0</v>
      </c>
      <c r="M91" s="233" t="n"/>
      <c r="N91" s="233" t="n"/>
      <c r="O91" s="226" t="n"/>
      <c r="P91" s="118" t="n">
        <v>0</v>
      </c>
      <c r="Q91" s="233" t="n"/>
      <c r="R91" s="233" t="n"/>
      <c r="S91" s="226" t="n"/>
    </row>
    <row r="92" ht="15.75" customHeight="1" s="199">
      <c r="A92" s="100" t="inlineStr">
        <is>
          <t>ИТОГО</t>
        </is>
      </c>
      <c r="B92" s="233" t="n"/>
      <c r="C92" s="233" t="n"/>
      <c r="D92" s="226" t="n"/>
      <c r="E92" s="116" t="n"/>
      <c r="F92" s="233" t="n"/>
      <c r="G92" s="233" t="n"/>
      <c r="H92" s="226" t="n"/>
      <c r="I92" s="117" t="n">
        <v>496140.39</v>
      </c>
      <c r="J92" s="233" t="n"/>
      <c r="K92" s="226" t="n"/>
      <c r="L92" s="117" t="n">
        <v>372614.01</v>
      </c>
      <c r="M92" s="233" t="n"/>
      <c r="N92" s="233" t="n"/>
      <c r="O92" s="226" t="n"/>
      <c r="P92" s="117">
        <f>I92-L92</f>
        <v/>
      </c>
      <c r="Q92" s="233" t="n"/>
      <c r="R92" s="233" t="n"/>
      <c r="S92" s="226" t="n"/>
    </row>
  </sheetData>
  <mergeCells count="245">
    <mergeCell ref="P57:S57"/>
    <mergeCell ref="K49:L49"/>
    <mergeCell ref="Q72:S72"/>
    <mergeCell ref="C44:E44"/>
    <mergeCell ref="A23:S23"/>
    <mergeCell ref="J74:L74"/>
    <mergeCell ref="C40:E40"/>
    <mergeCell ref="L90:O90"/>
    <mergeCell ref="P32:S36"/>
    <mergeCell ref="B71:F71"/>
    <mergeCell ref="P42:S42"/>
    <mergeCell ref="C51:E51"/>
    <mergeCell ref="A63:S63"/>
    <mergeCell ref="P92:S92"/>
    <mergeCell ref="B84:D84"/>
    <mergeCell ref="K50:L50"/>
    <mergeCell ref="J75:L75"/>
    <mergeCell ref="L91:O91"/>
    <mergeCell ref="G73:I73"/>
    <mergeCell ref="Q70:S70"/>
    <mergeCell ref="I88:K88"/>
    <mergeCell ref="O74:P74"/>
    <mergeCell ref="C57:E57"/>
    <mergeCell ref="P44:S44"/>
    <mergeCell ref="A6:S6"/>
    <mergeCell ref="A1:S1"/>
    <mergeCell ref="K42:L42"/>
    <mergeCell ref="C49:E49"/>
    <mergeCell ref="E88:H88"/>
    <mergeCell ref="P46:S46"/>
    <mergeCell ref="F56:G56"/>
    <mergeCell ref="C34:E34"/>
    <mergeCell ref="J72:L72"/>
    <mergeCell ref="C42:E42"/>
    <mergeCell ref="F43:G43"/>
    <mergeCell ref="H38:J38"/>
    <mergeCell ref="K53:L53"/>
    <mergeCell ref="A65:S65"/>
    <mergeCell ref="Q77:S77"/>
    <mergeCell ref="P39:S39"/>
    <mergeCell ref="H44:J44"/>
    <mergeCell ref="P48:S48"/>
    <mergeCell ref="A80:S80"/>
    <mergeCell ref="H58:J58"/>
    <mergeCell ref="A3:S3"/>
    <mergeCell ref="H40:J40"/>
    <mergeCell ref="A12:S12"/>
    <mergeCell ref="F57:G57"/>
    <mergeCell ref="M67:P68"/>
    <mergeCell ref="H51:J51"/>
    <mergeCell ref="P47:S47"/>
    <mergeCell ref="F54:G54"/>
    <mergeCell ref="A14:S14"/>
    <mergeCell ref="B72:F72"/>
    <mergeCell ref="E91:H91"/>
    <mergeCell ref="F34:G34"/>
    <mergeCell ref="P43:S43"/>
    <mergeCell ref="B88:D88"/>
    <mergeCell ref="J70:L70"/>
    <mergeCell ref="G69:I69"/>
    <mergeCell ref="B82:D82"/>
    <mergeCell ref="N30:S31"/>
    <mergeCell ref="Q69:S69"/>
    <mergeCell ref="A4:S4"/>
    <mergeCell ref="E83:I83"/>
    <mergeCell ref="K55:L55"/>
    <mergeCell ref="I92:K92"/>
    <mergeCell ref="C46:E46"/>
    <mergeCell ref="P89:S89"/>
    <mergeCell ref="B70:F70"/>
    <mergeCell ref="K51:L51"/>
    <mergeCell ref="F30:G30"/>
    <mergeCell ref="H57:J57"/>
    <mergeCell ref="P88:S88"/>
    <mergeCell ref="C39:E39"/>
    <mergeCell ref="F33:G33"/>
    <mergeCell ref="F45:G45"/>
    <mergeCell ref="K41:L41"/>
    <mergeCell ref="C48:E48"/>
    <mergeCell ref="F42:G42"/>
    <mergeCell ref="B83:D83"/>
    <mergeCell ref="E84:I84"/>
    <mergeCell ref="A24:S24"/>
    <mergeCell ref="P50:S50"/>
    <mergeCell ref="K56:L56"/>
    <mergeCell ref="C38:E38"/>
    <mergeCell ref="A60:S60"/>
    <mergeCell ref="H32:J36"/>
    <mergeCell ref="K43:L43"/>
    <mergeCell ref="H42:J42"/>
    <mergeCell ref="F47:G47"/>
    <mergeCell ref="J84:S84"/>
    <mergeCell ref="F46:G46"/>
    <mergeCell ref="O71:P71"/>
    <mergeCell ref="A16:S16"/>
    <mergeCell ref="I90:K90"/>
    <mergeCell ref="B74:F74"/>
    <mergeCell ref="C31:E32"/>
    <mergeCell ref="F39:G39"/>
    <mergeCell ref="G71:I71"/>
    <mergeCell ref="C33:E33"/>
    <mergeCell ref="F48:G48"/>
    <mergeCell ref="L92:O92"/>
    <mergeCell ref="O76:P76"/>
    <mergeCell ref="Q71:S71"/>
    <mergeCell ref="O73:P73"/>
    <mergeCell ref="A18:S18"/>
    <mergeCell ref="B76:F76"/>
    <mergeCell ref="E90:H90"/>
    <mergeCell ref="B67:F68"/>
    <mergeCell ref="J69:L69"/>
    <mergeCell ref="F44:G44"/>
    <mergeCell ref="C35:E35"/>
    <mergeCell ref="O32:O36"/>
    <mergeCell ref="A2:S2"/>
    <mergeCell ref="I91:K91"/>
    <mergeCell ref="A86:S86"/>
    <mergeCell ref="B31:B32"/>
    <mergeCell ref="B52:S52"/>
    <mergeCell ref="B75:F75"/>
    <mergeCell ref="C50:E50"/>
    <mergeCell ref="H46:J46"/>
    <mergeCell ref="P37:S37"/>
    <mergeCell ref="A87:R87"/>
    <mergeCell ref="C55:E55"/>
    <mergeCell ref="O77:P77"/>
    <mergeCell ref="A22:S22"/>
    <mergeCell ref="F31:G32"/>
    <mergeCell ref="K45:L45"/>
    <mergeCell ref="G74:I74"/>
    <mergeCell ref="A20:S20"/>
    <mergeCell ref="H45:J45"/>
    <mergeCell ref="A81:S81"/>
    <mergeCell ref="E82:I82"/>
    <mergeCell ref="C36:E36"/>
    <mergeCell ref="A58:G58"/>
    <mergeCell ref="P58:S58"/>
    <mergeCell ref="P55:S55"/>
    <mergeCell ref="K47:L47"/>
    <mergeCell ref="A13:S13"/>
    <mergeCell ref="A92:D92"/>
    <mergeCell ref="G67:I68"/>
    <mergeCell ref="K44:L44"/>
    <mergeCell ref="H47:J47"/>
    <mergeCell ref="P51:S51"/>
    <mergeCell ref="F36:G36"/>
    <mergeCell ref="J82:S82"/>
    <mergeCell ref="F50:G50"/>
    <mergeCell ref="K46:L46"/>
    <mergeCell ref="K40:L40"/>
    <mergeCell ref="O75:P75"/>
    <mergeCell ref="A15:S15"/>
    <mergeCell ref="A64:S64"/>
    <mergeCell ref="P41:S41"/>
    <mergeCell ref="H30:L31"/>
    <mergeCell ref="J71:L71"/>
    <mergeCell ref="E92:H92"/>
    <mergeCell ref="B73:F73"/>
    <mergeCell ref="C37:E37"/>
    <mergeCell ref="J76:L76"/>
    <mergeCell ref="A61:S61"/>
    <mergeCell ref="Q75:S75"/>
    <mergeCell ref="P56:S56"/>
    <mergeCell ref="P90:S90"/>
    <mergeCell ref="C30:E30"/>
    <mergeCell ref="B91:D91"/>
    <mergeCell ref="H53:J53"/>
    <mergeCell ref="J73:L73"/>
    <mergeCell ref="G72:I72"/>
    <mergeCell ref="P49:S49"/>
    <mergeCell ref="O70:P70"/>
    <mergeCell ref="A7:S7"/>
    <mergeCell ref="I89:K89"/>
    <mergeCell ref="H50:J50"/>
    <mergeCell ref="L88:O88"/>
    <mergeCell ref="G70:I70"/>
    <mergeCell ref="H55:J55"/>
    <mergeCell ref="F49:G49"/>
    <mergeCell ref="K57:L57"/>
    <mergeCell ref="P91:S91"/>
    <mergeCell ref="A27:S27"/>
    <mergeCell ref="A31:A32"/>
    <mergeCell ref="H39:J39"/>
    <mergeCell ref="A67:A68"/>
    <mergeCell ref="E89:H89"/>
    <mergeCell ref="C54:E54"/>
    <mergeCell ref="H49:J49"/>
    <mergeCell ref="P53:S53"/>
    <mergeCell ref="C41:E41"/>
    <mergeCell ref="A17:S17"/>
    <mergeCell ref="J67:L68"/>
    <mergeCell ref="C56:E56"/>
    <mergeCell ref="K58:M58"/>
    <mergeCell ref="F40:G40"/>
    <mergeCell ref="C43:E43"/>
    <mergeCell ref="A62:S62"/>
    <mergeCell ref="A10:S10"/>
    <mergeCell ref="K32:M36"/>
    <mergeCell ref="F55:G55"/>
    <mergeCell ref="A19:S19"/>
    <mergeCell ref="P45:S45"/>
    <mergeCell ref="A28:S28"/>
    <mergeCell ref="P54:S54"/>
    <mergeCell ref="F51:G51"/>
    <mergeCell ref="H37:J37"/>
    <mergeCell ref="Q74:S74"/>
    <mergeCell ref="A9:S9"/>
    <mergeCell ref="P38:S38"/>
    <mergeCell ref="F41:G41"/>
    <mergeCell ref="H48:J48"/>
    <mergeCell ref="O69:P69"/>
    <mergeCell ref="G76:I76"/>
    <mergeCell ref="F35:G35"/>
    <mergeCell ref="B89:D89"/>
    <mergeCell ref="Q76:S76"/>
    <mergeCell ref="Q73:S73"/>
    <mergeCell ref="B69:F69"/>
    <mergeCell ref="Q67:S68"/>
    <mergeCell ref="F38:G38"/>
    <mergeCell ref="C53:E53"/>
    <mergeCell ref="P40:S40"/>
    <mergeCell ref="K37:M37"/>
    <mergeCell ref="G75:I75"/>
    <mergeCell ref="A79:S79"/>
    <mergeCell ref="K39:L39"/>
    <mergeCell ref="A77:F77"/>
    <mergeCell ref="K48:L48"/>
    <mergeCell ref="G77:I77"/>
    <mergeCell ref="H43:J43"/>
    <mergeCell ref="F37:G37"/>
    <mergeCell ref="B90:D90"/>
    <mergeCell ref="L89:O89"/>
    <mergeCell ref="H54:J54"/>
    <mergeCell ref="J83:S83"/>
    <mergeCell ref="K38:L38"/>
    <mergeCell ref="C45:E45"/>
    <mergeCell ref="H41:J41"/>
    <mergeCell ref="K54:M54"/>
    <mergeCell ref="O72:P72"/>
    <mergeCell ref="A21:S21"/>
    <mergeCell ref="H56:J56"/>
    <mergeCell ref="A26:S26"/>
    <mergeCell ref="J77:L77"/>
    <mergeCell ref="F53:G53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99" min="1" max="1"/>
    <col width="13" customWidth="1" style="199" min="2" max="2"/>
    <col width="13" customWidth="1" style="199" min="3" max="3"/>
    <col width="13" customWidth="1" style="199" min="4" max="4"/>
    <col width="13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5" max="15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  <col width="13" customWidth="1" style="199" min="83" max="83"/>
    <col width="13" customWidth="1" style="199" min="84" max="84"/>
    <col width="13" customWidth="1" style="199" min="85" max="85"/>
    <col width="13" customWidth="1" style="199" min="86" max="86"/>
    <col width="13" customWidth="1" style="199" min="87" max="87"/>
    <col width="13" customWidth="1" style="199" min="88" max="88"/>
    <col width="13" customWidth="1" style="199" min="89" max="89"/>
    <col width="13" customWidth="1" style="199" min="90" max="90"/>
    <col width="13" customWidth="1" style="199" min="91" max="91"/>
    <col width="13" customWidth="1" style="199" min="92" max="92"/>
    <col width="13" customWidth="1" style="199" min="93" max="93"/>
    <col width="13" customWidth="1" style="199" min="94" max="94"/>
    <col width="13" customWidth="1" style="199" min="95" max="95"/>
    <col width="13" customWidth="1" style="199" min="96" max="96"/>
    <col width="13" customWidth="1" style="199" min="97" max="97"/>
    <col width="13" customWidth="1" style="199" min="98" max="98"/>
    <col width="13" customWidth="1" style="199" min="99" max="99"/>
    <col width="13" customWidth="1" style="199" min="100" max="100"/>
    <col width="13" customWidth="1" style="199" min="101" max="101"/>
    <col width="13" customWidth="1" style="199" min="102" max="102"/>
    <col width="13" customWidth="1" style="199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207"/>
  <sheetViews>
    <sheetView workbookViewId="0">
      <selection activeCell="A1" sqref="A1"/>
    </sheetView>
  </sheetViews>
  <sheetFormatPr baseColWidth="8" defaultRowHeight="15"/>
  <cols>
    <col width="5.42578125" customWidth="1" style="199" min="1" max="1"/>
    <col width="13" customWidth="1" style="199" min="2" max="2"/>
    <col width="2.42578125" customWidth="1" style="199" min="3" max="3"/>
    <col width="3.42578125" customWidth="1" style="199" min="4" max="4"/>
    <col width="2.42578125" customWidth="1" style="199" min="5" max="5"/>
    <col width="10.42578125" customWidth="1" style="199" min="6" max="6"/>
    <col width="4.42578125" customWidth="1" style="199" min="7" max="7"/>
    <col width="9.42578125" customWidth="1" style="199" min="8" max="8"/>
    <col width="23.42578125" customWidth="1" style="199" min="9" max="9"/>
    <col width="12.42578125" customWidth="1" style="199" min="10" max="10"/>
    <col width="4.42578125" customWidth="1" style="199" min="11" max="11"/>
    <col width="6.42578125" customWidth="1" style="199" min="12" max="12"/>
    <col width="13" customWidth="1" style="199" min="13" max="13"/>
    <col width="2.42578125" customWidth="1" style="199" min="14" max="14"/>
    <col width="1.42578125" customWidth="1" style="199" min="15" max="15"/>
    <col width="8.42578125" customWidth="1" style="199" min="16" max="16"/>
    <col width="9.42578125" customWidth="1" style="199" min="17" max="17"/>
    <col width="10.42578125" customWidth="1" style="199" min="18" max="18"/>
    <col width="6.42578125" customWidth="1" style="199" min="19" max="19"/>
    <col width="4.42578125" customWidth="1" style="199" min="20" max="20"/>
    <col width="13" customWidth="1" style="199" min="21" max="21"/>
    <col width="1.42578125" customWidth="1" style="199" min="22" max="22"/>
    <col width="13" customWidth="1" style="199" min="23" max="23"/>
    <col width="13" customWidth="1" style="199" min="24" max="24"/>
    <col width="7.42578125" customWidth="1" style="199" min="25" max="25"/>
    <col width="1.42578125" customWidth="1" style="199" min="26" max="26"/>
    <col width="3.42578125" customWidth="1" style="199" min="27" max="27"/>
    <col width="13" customWidth="1" style="199" min="28" max="28"/>
    <col width="5.42578125" customWidth="1" style="199" min="29" max="29"/>
  </cols>
  <sheetData>
    <row r="1" ht="12.2" customHeight="1" s="199">
      <c r="A1" s="235" t="inlineStr">
        <is>
          <t>Унифицированная Форма № КС-2</t>
        </is>
      </c>
    </row>
    <row r="2" ht="12.2" customHeight="1" s="199">
      <c r="A2" s="235" t="inlineStr">
        <is>
          <t>Утверждена постановлением Госкомстата России</t>
        </is>
      </c>
    </row>
    <row r="3" ht="24.6" customHeight="1" s="199">
      <c r="A3" s="235" t="inlineStr">
        <is>
          <t>от 11.11.99 № 100</t>
        </is>
      </c>
    </row>
    <row r="4" ht="14.85" customHeight="1" s="199">
      <c r="A4" s="236" t="inlineStr"/>
      <c r="AA4" s="237" t="inlineStr">
        <is>
          <t>Код</t>
        </is>
      </c>
      <c r="AB4" s="238" t="n"/>
      <c r="AC4" s="239" t="n"/>
    </row>
    <row r="5" ht="14.85" customHeight="1" s="199">
      <c r="A5" s="240" t="inlineStr">
        <is>
          <t xml:space="preserve">Форма по ОКУД </t>
        </is>
      </c>
      <c r="AA5" s="237" t="inlineStr">
        <is>
          <t>0322005</t>
        </is>
      </c>
      <c r="AB5" s="238" t="n"/>
      <c r="AC5" s="239" t="n"/>
    </row>
    <row r="6" ht="14.85" customHeight="1" s="199">
      <c r="A6" s="236" t="inlineStr">
        <is>
          <t xml:space="preserve">Инвестор: </t>
        </is>
      </c>
      <c r="E6" s="241" t="inlineStr"/>
      <c r="F6" s="242" t="n"/>
      <c r="G6" s="242" t="n"/>
      <c r="H6" s="242" t="n"/>
      <c r="I6" s="242" t="n"/>
      <c r="J6" s="242" t="n"/>
      <c r="K6" s="242" t="n"/>
      <c r="L6" s="242" t="n"/>
      <c r="M6" s="242" t="n"/>
      <c r="N6" s="242" t="n"/>
      <c r="O6" s="242" t="n"/>
      <c r="P6" s="242" t="n"/>
      <c r="Q6" s="242" t="n"/>
      <c r="R6" s="242" t="n"/>
      <c r="S6" s="242" t="n"/>
      <c r="T6" s="242" t="n"/>
      <c r="U6" s="242" t="n"/>
      <c r="V6" s="242" t="n"/>
      <c r="W6" s="240" t="inlineStr">
        <is>
          <t xml:space="preserve">по ОКПО </t>
        </is>
      </c>
      <c r="AA6" s="243" t="inlineStr"/>
      <c r="AB6" s="244" t="n"/>
      <c r="AC6" s="245" t="n"/>
    </row>
    <row r="7" ht="14.85" customHeight="1" s="199">
      <c r="A7" s="236" t="inlineStr"/>
      <c r="E7" s="246" t="inlineStr">
        <is>
          <t>(организация, адрес, телефон, факс)</t>
        </is>
      </c>
      <c r="W7" s="236" t="inlineStr"/>
      <c r="AA7" s="247" t="inlineStr"/>
      <c r="AB7" s="242" t="n"/>
      <c r="AC7" s="248" t="n"/>
    </row>
    <row r="8" ht="14.85" customHeight="1" s="199">
      <c r="A8" s="236" t="inlineStr">
        <is>
          <t xml:space="preserve">Заказчик (Генподрядчик): </t>
        </is>
      </c>
      <c r="G8" s="241" t="inlineStr">
        <is>
          <t>Представитель МКД</t>
        </is>
      </c>
      <c r="H8" s="242" t="n"/>
      <c r="I8" s="242" t="n"/>
      <c r="J8" s="242" t="n"/>
      <c r="K8" s="242" t="n"/>
      <c r="L8" s="242" t="n"/>
      <c r="M8" s="242" t="n"/>
      <c r="N8" s="242" t="n"/>
      <c r="O8" s="242" t="n"/>
      <c r="P8" s="242" t="n"/>
      <c r="Q8" s="242" t="n"/>
      <c r="R8" s="242" t="n"/>
      <c r="S8" s="242" t="n"/>
      <c r="T8" s="242" t="n"/>
      <c r="U8" s="242" t="n"/>
      <c r="V8" s="242" t="n"/>
      <c r="W8" s="240" t="inlineStr">
        <is>
          <t xml:space="preserve">по ОКПО </t>
        </is>
      </c>
      <c r="AA8" s="243" t="inlineStr"/>
      <c r="AB8" s="244" t="n"/>
      <c r="AC8" s="245" t="n"/>
    </row>
    <row r="9" ht="14.85" customHeight="1" s="199">
      <c r="A9" s="236" t="inlineStr"/>
      <c r="G9" s="246" t="inlineStr">
        <is>
          <t>(организация, адрес, телефон, факс)</t>
        </is>
      </c>
      <c r="W9" s="236" t="inlineStr"/>
      <c r="AA9" s="247" t="inlineStr"/>
      <c r="AB9" s="242" t="n"/>
      <c r="AC9" s="248" t="n"/>
    </row>
    <row r="10" ht="14.85" customHeight="1" s="199">
      <c r="A10" s="236" t="inlineStr">
        <is>
          <t xml:space="preserve">Подрядчик (Субподрядчик): </t>
        </is>
      </c>
      <c r="G10" s="241" t="inlineStr">
        <is>
          <t>ООО УК "ЖИЛИЩНЫЕ РЕШЕНИЯ"</t>
        </is>
      </c>
      <c r="H10" s="242" t="n"/>
      <c r="I10" s="242" t="n"/>
      <c r="J10" s="242" t="n"/>
      <c r="K10" s="242" t="n"/>
      <c r="L10" s="242" t="n"/>
      <c r="M10" s="242" t="n"/>
      <c r="N10" s="242" t="n"/>
      <c r="O10" s="242" t="n"/>
      <c r="P10" s="242" t="n"/>
      <c r="Q10" s="242" t="n"/>
      <c r="R10" s="242" t="n"/>
      <c r="S10" s="242" t="n"/>
      <c r="T10" s="242" t="n"/>
      <c r="U10" s="242" t="n"/>
      <c r="V10" s="242" t="n"/>
      <c r="W10" s="240" t="inlineStr">
        <is>
          <t xml:space="preserve">по ОКПО </t>
        </is>
      </c>
      <c r="AA10" s="243" t="inlineStr"/>
      <c r="AB10" s="244" t="n"/>
      <c r="AC10" s="245" t="n"/>
    </row>
    <row r="11" ht="14.85" customHeight="1" s="199">
      <c r="A11" s="236" t="inlineStr"/>
      <c r="G11" s="246" t="inlineStr">
        <is>
          <t>(организация, адрес, телефон, факс)</t>
        </is>
      </c>
      <c r="W11" s="236" t="inlineStr"/>
      <c r="AA11" s="247" t="inlineStr"/>
      <c r="AB11" s="242" t="n"/>
      <c r="AC11" s="248" t="n"/>
    </row>
    <row r="12" ht="14.85" customHeight="1" s="199">
      <c r="A12" s="236" t="inlineStr">
        <is>
          <t xml:space="preserve">Стройка: </t>
        </is>
      </c>
      <c r="D12" s="241" t="inlineStr">
        <is>
          <t>Содержание и текущий ремонт МКД г Щелково</t>
        </is>
      </c>
      <c r="E12" s="242" t="n"/>
      <c r="F12" s="242" t="n"/>
      <c r="G12" s="242" t="n"/>
      <c r="H12" s="242" t="n"/>
      <c r="I12" s="242" t="n"/>
      <c r="J12" s="242" t="n"/>
      <c r="K12" s="242" t="n"/>
      <c r="L12" s="242" t="n"/>
      <c r="M12" s="242" t="n"/>
      <c r="N12" s="242" t="n"/>
      <c r="O12" s="242" t="n"/>
      <c r="P12" s="242" t="n"/>
      <c r="Q12" s="242" t="n"/>
      <c r="R12" s="242" t="n"/>
      <c r="S12" s="242" t="n"/>
      <c r="T12" s="242" t="n"/>
      <c r="U12" s="242" t="n"/>
      <c r="V12" s="242" t="n"/>
      <c r="W12" s="240" t="inlineStr"/>
      <c r="AA12" s="237" t="inlineStr"/>
      <c r="AB12" s="238" t="n"/>
      <c r="AC12" s="239" t="n"/>
    </row>
    <row r="13" ht="14.85" customHeight="1" s="199">
      <c r="A13" s="236" t="inlineStr">
        <is>
          <t xml:space="preserve">Объект: </t>
        </is>
      </c>
      <c r="D13" s="241" t="inlineStr">
        <is>
          <t>Содержание и текущий ремонт МКД г Щелково</t>
        </is>
      </c>
      <c r="E13" s="242" t="n"/>
      <c r="F13" s="242" t="n"/>
      <c r="G13" s="242" t="n"/>
      <c r="H13" s="242" t="n"/>
      <c r="I13" s="242" t="n"/>
      <c r="J13" s="242" t="n"/>
      <c r="K13" s="242" t="n"/>
      <c r="L13" s="242" t="n"/>
      <c r="M13" s="242" t="n"/>
      <c r="N13" s="242" t="n"/>
      <c r="O13" s="242" t="n"/>
      <c r="P13" s="242" t="n"/>
      <c r="Q13" s="242" t="n"/>
      <c r="R13" s="242" t="n"/>
      <c r="S13" s="242" t="n"/>
      <c r="T13" s="242" t="n"/>
      <c r="U13" s="242" t="n"/>
      <c r="V13" s="242" t="n"/>
      <c r="W13" s="240" t="inlineStr"/>
      <c r="AA13" s="237" t="inlineStr"/>
      <c r="AB13" s="238" t="n"/>
      <c r="AC13" s="239" t="n"/>
    </row>
    <row r="14" ht="14.85" customHeight="1" s="199">
      <c r="A14" s="240" t="inlineStr">
        <is>
          <t xml:space="preserve">Вид деятельности по ОКДП </t>
        </is>
      </c>
      <c r="AA14" s="237" t="inlineStr"/>
      <c r="AB14" s="238" t="n"/>
      <c r="AC14" s="239" t="n"/>
    </row>
    <row r="15" ht="14.85" customHeight="1" s="199">
      <c r="A15" s="240" t="inlineStr">
        <is>
          <t xml:space="preserve">Договор подряда (контракт) </t>
        </is>
      </c>
      <c r="Y15" s="249" t="inlineStr">
        <is>
          <t>номер</t>
        </is>
      </c>
      <c r="Z15" s="239" t="n"/>
      <c r="AA15" s="250" t="inlineStr"/>
      <c r="AB15" s="238" t="n"/>
      <c r="AC15" s="239" t="n"/>
    </row>
    <row r="16" ht="14.85" customHeight="1" s="199">
      <c r="A16" s="236" t="inlineStr"/>
      <c r="Y16" s="237" t="inlineStr">
        <is>
          <t>дата</t>
        </is>
      </c>
      <c r="Z16" s="239" t="n"/>
      <c r="AA16" s="250" t="inlineStr"/>
      <c r="AB16" s="250" t="inlineStr"/>
      <c r="AC16" s="250" t="inlineStr"/>
    </row>
    <row r="17" ht="14.85" customHeight="1" s="199">
      <c r="A17" s="240" t="inlineStr">
        <is>
          <t>Вид операции</t>
        </is>
      </c>
      <c r="AA17" s="237" t="inlineStr"/>
      <c r="AB17" s="238" t="n"/>
      <c r="AC17" s="239" t="n"/>
    </row>
    <row r="18" ht="12.2" customHeight="1" s="199">
      <c r="A18" s="251" t="inlineStr"/>
    </row>
    <row r="19" ht="14.85" customHeight="1" s="199">
      <c r="A19" s="240" t="inlineStr"/>
      <c r="V19" s="237" t="inlineStr">
        <is>
          <t>Отчетный период</t>
        </is>
      </c>
      <c r="W19" s="238" t="n"/>
      <c r="X19" s="238" t="n"/>
      <c r="Y19" s="238" t="n"/>
      <c r="Z19" s="238" t="n"/>
      <c r="AA19" s="238" t="n"/>
      <c r="AB19" s="238" t="n"/>
      <c r="AC19" s="239" t="n"/>
    </row>
    <row r="20" ht="14.85" customHeight="1" s="199">
      <c r="A20" s="240" t="inlineStr"/>
      <c r="N20" s="237" t="inlineStr">
        <is>
          <t>Номер документа</t>
        </is>
      </c>
      <c r="O20" s="238" t="n"/>
      <c r="P20" s="238" t="n"/>
      <c r="Q20" s="239" t="n"/>
      <c r="R20" s="237" t="inlineStr">
        <is>
          <t>Дата составления</t>
        </is>
      </c>
      <c r="S20" s="238" t="n"/>
      <c r="T20" s="239" t="n"/>
      <c r="U20" s="236" t="inlineStr"/>
      <c r="V20" s="237" t="inlineStr">
        <is>
          <t>с</t>
        </is>
      </c>
      <c r="W20" s="238" t="n"/>
      <c r="X20" s="238" t="n"/>
      <c r="Y20" s="238" t="n"/>
      <c r="Z20" s="239" t="n"/>
      <c r="AA20" s="237" t="inlineStr">
        <is>
          <t>по</t>
        </is>
      </c>
      <c r="AB20" s="238" t="n"/>
      <c r="AC20" s="239" t="n"/>
    </row>
    <row r="21" ht="14.85" customHeight="1" s="199">
      <c r="A21" s="240" t="inlineStr"/>
      <c r="N21" s="237" t="inlineStr"/>
      <c r="O21" s="238" t="n"/>
      <c r="P21" s="238" t="n"/>
      <c r="Q21" s="239" t="n"/>
      <c r="R21" s="237" t="inlineStr">
        <is>
          <t>30.11.2025</t>
        </is>
      </c>
      <c r="S21" s="238" t="n"/>
      <c r="T21" s="239" t="n"/>
      <c r="U21" s="236" t="inlineStr"/>
      <c r="V21" s="250" t="inlineStr">
        <is>
          <t>01.11.2025</t>
        </is>
      </c>
      <c r="W21" s="238" t="n"/>
      <c r="X21" s="238" t="n"/>
      <c r="Y21" s="238" t="n"/>
      <c r="Z21" s="239" t="n"/>
      <c r="AA21" s="250" t="inlineStr">
        <is>
          <t>30.11.2025</t>
        </is>
      </c>
      <c r="AB21" s="238" t="n"/>
      <c r="AC21" s="239" t="n"/>
    </row>
    <row r="22" ht="51.75" customHeight="1" s="199">
      <c r="A22" s="252" t="inlineStr">
        <is>
          <t>АКТ о приемке выполненных работ</t>
        </is>
      </c>
    </row>
    <row r="23" ht="12.2" customHeight="1" s="199">
      <c r="A23" s="251" t="inlineStr"/>
    </row>
    <row r="24" ht="12.2" customHeight="1" s="199">
      <c r="A24" s="251" t="inlineStr"/>
    </row>
    <row r="25" ht="24.6" customHeight="1" s="199">
      <c r="A25" s="250" t="inlineStr">
        <is>
          <t>Номер</t>
        </is>
      </c>
      <c r="B25" s="245" t="n"/>
      <c r="C25" s="250" t="inlineStr">
        <is>
          <t>Обоснование</t>
        </is>
      </c>
      <c r="D25" s="244" t="n"/>
      <c r="E25" s="244" t="n"/>
      <c r="F25" s="244" t="n"/>
      <c r="G25" s="245" t="n"/>
      <c r="H25" s="250" t="inlineStr">
        <is>
          <t>Наименование работ и затрат</t>
        </is>
      </c>
      <c r="I25" s="244" t="n"/>
      <c r="J25" s="245" t="n"/>
      <c r="K25" s="250" t="inlineStr">
        <is>
          <t>Единица измерения</t>
        </is>
      </c>
      <c r="L25" s="245" t="n"/>
      <c r="M25" s="250" t="inlineStr">
        <is>
          <t>Количество</t>
        </is>
      </c>
      <c r="N25" s="238" t="n"/>
      <c r="O25" s="238" t="n"/>
      <c r="P25" s="238" t="n"/>
      <c r="Q25" s="239" t="n"/>
      <c r="R25" s="250" t="inlineStr">
        <is>
          <t>Сметная стоимость, руб</t>
        </is>
      </c>
      <c r="S25" s="238" t="n"/>
      <c r="T25" s="238" t="n"/>
      <c r="U25" s="238" t="n"/>
      <c r="V25" s="238" t="n"/>
      <c r="W25" s="238" t="n"/>
      <c r="X25" s="238" t="n"/>
      <c r="Y25" s="238" t="n"/>
      <c r="Z25" s="238" t="n"/>
      <c r="AA25" s="238" t="n"/>
      <c r="AB25" s="238" t="n"/>
      <c r="AC25" s="239" t="n"/>
    </row>
    <row r="26" ht="12.2" customHeight="1" s="199">
      <c r="A26" s="253" t="n"/>
      <c r="B26" s="248" t="n"/>
      <c r="C26" s="254" t="n"/>
      <c r="G26" s="255" t="n"/>
      <c r="H26" s="254" t="n"/>
      <c r="J26" s="255" t="n"/>
      <c r="K26" s="254" t="n"/>
      <c r="L26" s="255" t="n"/>
      <c r="M26" s="250" t="inlineStr">
        <is>
          <t>на единицу измерения</t>
        </is>
      </c>
      <c r="N26" s="244" t="n"/>
      <c r="O26" s="245" t="n"/>
      <c r="P26" s="250" t="inlineStr">
        <is>
          <t>коэффициенты</t>
        </is>
      </c>
      <c r="Q26" s="250" t="inlineStr">
        <is>
          <t>всего с учетом коэффициентов</t>
        </is>
      </c>
      <c r="R26" s="250" t="inlineStr">
        <is>
          <t>на единицу измерения в базисном уровне цен</t>
        </is>
      </c>
      <c r="S26" s="250" t="inlineStr">
        <is>
          <t>индекс</t>
        </is>
      </c>
      <c r="T26" s="250" t="inlineStr">
        <is>
          <t>на единицу измерения в текущем уровне цен</t>
        </is>
      </c>
      <c r="U26" s="244" t="n"/>
      <c r="V26" s="244" t="n"/>
      <c r="W26" s="245" t="n"/>
      <c r="X26" s="250" t="inlineStr">
        <is>
          <t>коэффициенты</t>
        </is>
      </c>
      <c r="Y26" s="245" t="n"/>
      <c r="Z26" s="250" t="inlineStr">
        <is>
          <t>всего в текущем уровне цен</t>
        </is>
      </c>
      <c r="AA26" s="244" t="n"/>
      <c r="AB26" s="244" t="n"/>
      <c r="AC26" s="245" t="n"/>
    </row>
    <row r="27" ht="61.35" customHeight="1" s="199">
      <c r="A27" s="250" t="inlineStr">
        <is>
          <t>по пор.</t>
        </is>
      </c>
      <c r="B27" s="250" t="inlineStr">
        <is>
          <t>поз. по см.</t>
        </is>
      </c>
      <c r="C27" s="253" t="n"/>
      <c r="D27" s="242" t="n"/>
      <c r="E27" s="242" t="n"/>
      <c r="F27" s="242" t="n"/>
      <c r="G27" s="248" t="n"/>
      <c r="H27" s="253" t="n"/>
      <c r="I27" s="242" t="n"/>
      <c r="J27" s="248" t="n"/>
      <c r="K27" s="253" t="n"/>
      <c r="L27" s="248" t="n"/>
      <c r="M27" s="253" t="n"/>
      <c r="N27" s="242" t="n"/>
      <c r="O27" s="248" t="n"/>
      <c r="P27" s="256" t="n"/>
      <c r="Q27" s="256" t="n"/>
      <c r="R27" s="256" t="n"/>
      <c r="S27" s="256" t="n"/>
      <c r="T27" s="253" t="n"/>
      <c r="U27" s="242" t="n"/>
      <c r="V27" s="242" t="n"/>
      <c r="W27" s="248" t="n"/>
      <c r="X27" s="253" t="n"/>
      <c r="Y27" s="248" t="n"/>
      <c r="Z27" s="253" t="n"/>
      <c r="AA27" s="242" t="n"/>
      <c r="AB27" s="242" t="n"/>
      <c r="AC27" s="248" t="n"/>
    </row>
    <row r="28" ht="18.4" customHeight="1" s="199">
      <c r="A28" s="250" t="inlineStr">
        <is>
          <t>1</t>
        </is>
      </c>
      <c r="B28" s="250" t="inlineStr">
        <is>
          <t>2</t>
        </is>
      </c>
      <c r="C28" s="250" t="inlineStr">
        <is>
          <t>3</t>
        </is>
      </c>
      <c r="D28" s="238" t="n"/>
      <c r="E28" s="238" t="n"/>
      <c r="F28" s="238" t="n"/>
      <c r="G28" s="239" t="n"/>
      <c r="H28" s="250" t="inlineStr">
        <is>
          <t>4</t>
        </is>
      </c>
      <c r="I28" s="238" t="n"/>
      <c r="J28" s="239" t="n"/>
      <c r="K28" s="250" t="inlineStr">
        <is>
          <t>5</t>
        </is>
      </c>
      <c r="L28" s="239" t="n"/>
      <c r="M28" s="250" t="inlineStr">
        <is>
          <t>6</t>
        </is>
      </c>
      <c r="N28" s="238" t="n"/>
      <c r="O28" s="239" t="n"/>
      <c r="P28" s="250" t="inlineStr">
        <is>
          <t>7</t>
        </is>
      </c>
      <c r="Q28" s="250" t="inlineStr">
        <is>
          <t>8</t>
        </is>
      </c>
      <c r="R28" s="250" t="inlineStr">
        <is>
          <t>9</t>
        </is>
      </c>
      <c r="S28" s="250" t="inlineStr">
        <is>
          <t>10</t>
        </is>
      </c>
      <c r="T28" s="250" t="inlineStr">
        <is>
          <t>11</t>
        </is>
      </c>
      <c r="U28" s="238" t="n"/>
      <c r="V28" s="238" t="n"/>
      <c r="W28" s="239" t="n"/>
      <c r="X28" s="250" t="inlineStr">
        <is>
          <t>12</t>
        </is>
      </c>
      <c r="Y28" s="239" t="n"/>
      <c r="Z28" s="250" t="inlineStr">
        <is>
          <t>13</t>
        </is>
      </c>
      <c r="AA28" s="238" t="n"/>
      <c r="AB28" s="238" t="n"/>
      <c r="AC28" s="239" t="n"/>
    </row>
    <row r="30" ht="12.2" customHeight="1" s="199">
      <c r="A30" s="257" t="inlineStr">
        <is>
          <t>ул Текстильщиков, д.7</t>
        </is>
      </c>
      <c r="B30" s="242" t="n"/>
      <c r="C30" s="242" t="n"/>
      <c r="D30" s="242" t="n"/>
      <c r="E30" s="242" t="n"/>
      <c r="F30" s="242" t="n"/>
      <c r="G30" s="242" t="n"/>
      <c r="H30" s="242" t="n"/>
      <c r="I30" s="242" t="n"/>
      <c r="J30" s="242" t="n"/>
      <c r="K30" s="242" t="n"/>
      <c r="L30" s="242" t="n"/>
      <c r="M30" s="242" t="n"/>
      <c r="N30" s="242" t="n"/>
      <c r="O30" s="242" t="n"/>
      <c r="P30" s="242" t="n"/>
      <c r="Q30" s="242" t="n"/>
      <c r="R30" s="242" t="n"/>
      <c r="S30" s="242" t="n"/>
      <c r="T30" s="242" t="n"/>
      <c r="U30" s="242" t="n"/>
      <c r="V30" s="242" t="n"/>
      <c r="W30" s="242" t="n"/>
      <c r="X30" s="242" t="n"/>
      <c r="Y30" s="242" t="n"/>
      <c r="Z30" s="242" t="n"/>
      <c r="AA30" s="242" t="n"/>
      <c r="AB30" s="242" t="n"/>
      <c r="AC30" s="242" t="n"/>
    </row>
    <row r="32" ht="12.2" customHeight="1" s="199">
      <c r="A32" s="257" t="inlineStr">
        <is>
          <t>сантехнические работы</t>
        </is>
      </c>
      <c r="B32" s="242" t="n"/>
      <c r="C32" s="242" t="n"/>
      <c r="D32" s="242" t="n"/>
      <c r="E32" s="242" t="n"/>
      <c r="F32" s="242" t="n"/>
      <c r="G32" s="242" t="n"/>
      <c r="H32" s="242" t="n"/>
      <c r="I32" s="242" t="n"/>
      <c r="J32" s="242" t="n"/>
      <c r="K32" s="242" t="n"/>
      <c r="L32" s="242" t="n"/>
      <c r="M32" s="242" t="n"/>
      <c r="N32" s="242" t="n"/>
      <c r="O32" s="242" t="n"/>
      <c r="P32" s="242" t="n"/>
      <c r="Q32" s="242" t="n"/>
      <c r="R32" s="242" t="n"/>
      <c r="S32" s="242" t="n"/>
      <c r="T32" s="242" t="n"/>
      <c r="U32" s="242" t="n"/>
      <c r="V32" s="242" t="n"/>
      <c r="W32" s="242" t="n"/>
      <c r="X32" s="242" t="n"/>
      <c r="Y32" s="242" t="n"/>
      <c r="Z32" s="242" t="n"/>
      <c r="AA32" s="242" t="n"/>
      <c r="AB32" s="242" t="n"/>
      <c r="AC32" s="242" t="n"/>
    </row>
    <row r="33" ht="12.2" customHeight="1" s="199">
      <c r="A33" s="251" t="inlineStr">
        <is>
          <t>1</t>
        </is>
      </c>
      <c r="B33" s="258" t="inlineStr">
        <is>
          <t>1</t>
        </is>
      </c>
      <c r="C33" s="258" t="inlineStr">
        <is>
          <t>ГЭСНр 65-01-010-01</t>
        </is>
      </c>
      <c r="H33" s="258" t="inlineStr">
        <is>
          <t>Очистка канализационной сети: внутренней</t>
        </is>
      </c>
      <c r="K33" s="258" t="inlineStr">
        <is>
          <t>100 м</t>
        </is>
      </c>
      <c r="M33" s="259" t="n">
        <v>0.85</v>
      </c>
      <c r="P33" s="235" t="inlineStr"/>
      <c r="Q33" s="260" t="n">
        <v>0.85</v>
      </c>
      <c r="R33" s="235" t="inlineStr"/>
      <c r="S33" s="235" t="inlineStr"/>
      <c r="T33" s="235" t="inlineStr"/>
      <c r="X33" s="235" t="inlineStr"/>
      <c r="Z33" s="235" t="inlineStr"/>
    </row>
    <row r="34" ht="12.2" customHeight="1" s="199">
      <c r="A34" s="251" t="inlineStr"/>
      <c r="B34" s="251" t="inlineStr"/>
      <c r="C34" s="251" t="inlineStr">
        <is>
          <t xml:space="preserve">             1</t>
        </is>
      </c>
      <c r="H34" s="251" t="inlineStr">
        <is>
          <t>ОТ(ЗТ)</t>
        </is>
      </c>
      <c r="K34" s="251" t="inlineStr">
        <is>
          <t>чел.-ч</t>
        </is>
      </c>
      <c r="M34" s="235" t="inlineStr"/>
      <c r="P34" s="235" t="inlineStr"/>
      <c r="Q34" s="261" t="n">
        <v>25.109</v>
      </c>
      <c r="R34" s="235" t="inlineStr"/>
      <c r="S34" s="235" t="inlineStr"/>
      <c r="T34" s="235" t="inlineStr"/>
      <c r="X34" s="235" t="inlineStr"/>
      <c r="Z34" s="260" t="n">
        <v>11385.93</v>
      </c>
    </row>
    <row r="35" ht="12.2" customHeight="1" s="199">
      <c r="A35" s="251" t="inlineStr"/>
      <c r="B35" s="251" t="inlineStr"/>
      <c r="C35" s="251" t="inlineStr">
        <is>
          <t>1-100-25</t>
        </is>
      </c>
      <c r="H35" s="251" t="inlineStr">
        <is>
          <t>Средний разряд работы 2,5</t>
        </is>
      </c>
      <c r="K35" s="251" t="inlineStr">
        <is>
          <t>чел.-ч</t>
        </is>
      </c>
      <c r="M35" s="259" t="n">
        <v>29.54</v>
      </c>
      <c r="P35" s="235" t="inlineStr"/>
      <c r="Q35" s="261" t="n">
        <v>25.109</v>
      </c>
      <c r="R35" s="235" t="inlineStr"/>
      <c r="S35" s="235" t="inlineStr"/>
      <c r="T35" s="259" t="n">
        <v>453.46</v>
      </c>
      <c r="X35" s="235" t="inlineStr"/>
      <c r="Z35" s="259" t="n">
        <v>11385.93</v>
      </c>
    </row>
    <row r="36" ht="12.2" customHeight="1" s="199">
      <c r="A36" s="251" t="inlineStr"/>
      <c r="B36" s="251" t="inlineStr"/>
      <c r="C36" s="251" t="inlineStr">
        <is>
          <t xml:space="preserve">             2</t>
        </is>
      </c>
      <c r="H36" s="251" t="inlineStr">
        <is>
          <t>ЭМ</t>
        </is>
      </c>
      <c r="K36" s="251" t="inlineStr"/>
      <c r="M36" s="235" t="inlineStr"/>
      <c r="P36" s="235" t="inlineStr"/>
      <c r="Q36" s="235" t="inlineStr"/>
      <c r="R36" s="235" t="inlineStr"/>
      <c r="S36" s="235" t="inlineStr"/>
      <c r="T36" s="235" t="inlineStr"/>
      <c r="X36" s="235" t="inlineStr"/>
      <c r="Z36" s="260" t="n">
        <v>5.45</v>
      </c>
    </row>
    <row r="37" ht="12.2" customHeight="1" s="199">
      <c r="A37" s="262" t="inlineStr"/>
      <c r="B37" s="262" t="inlineStr"/>
      <c r="C37" s="262" t="inlineStr"/>
      <c r="H37" s="262" t="inlineStr">
        <is>
          <t>ОТм(ЗТм)</t>
        </is>
      </c>
      <c r="K37" s="262" t="inlineStr">
        <is>
          <t>чел.-ч</t>
        </is>
      </c>
      <c r="M37" s="263" t="inlineStr"/>
      <c r="P37" s="263" t="inlineStr"/>
      <c r="Q37" s="264" t="n">
        <v>0.008500000000000001</v>
      </c>
      <c r="R37" s="263" t="inlineStr"/>
      <c r="S37" s="263" t="inlineStr"/>
      <c r="T37" s="263" t="inlineStr"/>
      <c r="X37" s="263" t="inlineStr"/>
      <c r="Z37" s="260" t="n">
        <v>4.53</v>
      </c>
    </row>
    <row r="38" ht="12.2" customHeight="1" s="199">
      <c r="A38" s="251" t="inlineStr"/>
      <c r="B38" s="251" t="inlineStr"/>
      <c r="C38" s="251" t="inlineStr">
        <is>
          <t>91.14.02-001</t>
        </is>
      </c>
      <c r="H38" s="251" t="inlineStr">
        <is>
          <t>Автомобили бортовые, грузоподъемность до 5 т</t>
        </is>
      </c>
      <c r="K38" s="251" t="inlineStr">
        <is>
          <t>маш.-ч</t>
        </is>
      </c>
      <c r="M38" s="259" t="n">
        <v>0.01</v>
      </c>
      <c r="P38" s="235" t="inlineStr"/>
      <c r="Q38" s="265" t="n">
        <v>0.008500000000000001</v>
      </c>
      <c r="R38" s="235" t="inlineStr"/>
      <c r="S38" s="235" t="inlineStr"/>
      <c r="T38" s="259" t="n">
        <v>640.84</v>
      </c>
      <c r="X38" s="235" t="inlineStr"/>
      <c r="Z38" s="259" t="n">
        <v>5.45</v>
      </c>
    </row>
    <row r="39" ht="12.2" customHeight="1" s="199">
      <c r="A39" s="251" t="inlineStr"/>
      <c r="B39" s="251" t="inlineStr"/>
      <c r="C39" s="251" t="inlineStr">
        <is>
          <t>4-100-040</t>
        </is>
      </c>
      <c r="H39" s="251" t="inlineStr">
        <is>
          <t>ОТм(ЗТм) Средний разряд машинистов 4,0</t>
        </is>
      </c>
      <c r="K39" s="251" t="inlineStr">
        <is>
          <t>чел.-ч</t>
        </is>
      </c>
      <c r="M39" s="259" t="n">
        <v>0.01</v>
      </c>
      <c r="P39" s="235" t="inlineStr"/>
      <c r="Q39" s="265" t="n">
        <v>0.008500000000000001</v>
      </c>
      <c r="R39" s="235" t="inlineStr"/>
      <c r="S39" s="235" t="inlineStr"/>
      <c r="T39" s="259" t="n">
        <v>533.01</v>
      </c>
      <c r="X39" s="235" t="inlineStr"/>
      <c r="Z39" s="259" t="n">
        <v>4.53</v>
      </c>
    </row>
    <row r="40" ht="12.2" customHeight="1" s="199">
      <c r="A40" s="251" t="inlineStr"/>
      <c r="B40" s="251" t="inlineStr"/>
      <c r="C40" s="251" t="inlineStr">
        <is>
          <t xml:space="preserve">             4</t>
        </is>
      </c>
      <c r="H40" s="251" t="inlineStr">
        <is>
          <t>М</t>
        </is>
      </c>
      <c r="K40" s="251" t="inlineStr"/>
      <c r="M40" s="235" t="inlineStr"/>
      <c r="P40" s="235" t="inlineStr"/>
      <c r="Q40" s="235" t="inlineStr"/>
      <c r="R40" s="235" t="inlineStr"/>
      <c r="S40" s="235" t="inlineStr"/>
      <c r="T40" s="235" t="inlineStr"/>
      <c r="X40" s="235" t="inlineStr"/>
      <c r="Z40" s="260" t="n">
        <v>1242.28</v>
      </c>
    </row>
    <row r="41" ht="12.2" customHeight="1" s="199">
      <c r="A41" s="251" t="inlineStr"/>
      <c r="B41" s="251" t="inlineStr"/>
      <c r="C41" s="251" t="inlineStr">
        <is>
          <t>01.7.03.01-0001</t>
        </is>
      </c>
      <c r="H41" s="251" t="inlineStr">
        <is>
          <t>Вода</t>
        </is>
      </c>
      <c r="K41" s="251" t="inlineStr">
        <is>
          <t>м3</t>
        </is>
      </c>
      <c r="M41" s="266" t="n">
        <v>7.8</v>
      </c>
      <c r="P41" s="235" t="inlineStr"/>
      <c r="Q41" s="259" t="n">
        <v>6.63</v>
      </c>
      <c r="R41" s="259" t="n">
        <v>35.71</v>
      </c>
      <c r="S41" s="259" t="n">
        <v>0.89</v>
      </c>
      <c r="T41" s="259" t="n">
        <v>31.78</v>
      </c>
      <c r="X41" s="235" t="inlineStr"/>
      <c r="Z41" s="259" t="n">
        <v>210.7</v>
      </c>
    </row>
    <row r="42" ht="48.95" customHeight="1" s="199">
      <c r="A42" s="251" t="inlineStr"/>
      <c r="B42" s="251" t="inlineStr"/>
      <c r="C42" s="251" t="inlineStr">
        <is>
          <t>01.7.15.03-0014</t>
        </is>
      </c>
      <c r="H42" s="251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42" s="251" t="inlineStr">
        <is>
          <t>т</t>
        </is>
      </c>
      <c r="M42" s="261" t="n">
        <v>0.005</v>
      </c>
      <c r="P42" s="235" t="inlineStr"/>
      <c r="Q42" s="267" t="n">
        <v>0.00425</v>
      </c>
      <c r="R42" s="259" t="n">
        <v>145801.49</v>
      </c>
      <c r="S42" s="259" t="n">
        <v>1.11</v>
      </c>
      <c r="T42" s="259" t="n">
        <v>161839.65</v>
      </c>
      <c r="X42" s="235" t="inlineStr"/>
      <c r="Z42" s="259" t="n">
        <v>687.8200000000001</v>
      </c>
    </row>
    <row r="43" ht="24.6" customHeight="1" s="199">
      <c r="A43" s="251" t="inlineStr"/>
      <c r="B43" s="251" t="inlineStr"/>
      <c r="C43" s="251" t="inlineStr">
        <is>
          <t>01.7.19.04-0031</t>
        </is>
      </c>
      <c r="H43" s="251" t="inlineStr">
        <is>
          <t>Прокладки резиновые (пластина техническая прессованная)</t>
        </is>
      </c>
      <c r="K43" s="251" t="inlineStr">
        <is>
          <t>кг</t>
        </is>
      </c>
      <c r="M43" s="268" t="n">
        <v>2</v>
      </c>
      <c r="P43" s="235" t="inlineStr"/>
      <c r="Q43" s="259" t="n">
        <v>1.7</v>
      </c>
      <c r="R43" s="259" t="n">
        <v>138.5</v>
      </c>
      <c r="S43" s="259" t="n">
        <v>1.46</v>
      </c>
      <c r="T43" s="259" t="n">
        <v>202.21</v>
      </c>
      <c r="X43" s="235" t="inlineStr"/>
      <c r="Z43" s="259" t="n">
        <v>343.76</v>
      </c>
    </row>
    <row r="44" ht="12.2" customHeight="1" s="199">
      <c r="A44" s="251" t="inlineStr"/>
      <c r="B44" s="251" t="inlineStr"/>
      <c r="C44" s="251" t="inlineStr"/>
      <c r="H44" s="269" t="inlineStr">
        <is>
          <t>Итого прямые затраты</t>
        </is>
      </c>
      <c r="I44" s="244" t="n"/>
      <c r="J44" s="244" t="n"/>
      <c r="K44" s="270" t="inlineStr"/>
      <c r="L44" s="244" t="n"/>
      <c r="M44" s="270" t="inlineStr"/>
      <c r="N44" s="244" t="n"/>
      <c r="O44" s="244" t="n"/>
      <c r="P44" s="270" t="inlineStr"/>
      <c r="Q44" s="270" t="inlineStr"/>
      <c r="R44" s="270" t="inlineStr"/>
      <c r="S44" s="270" t="inlineStr"/>
      <c r="T44" s="270" t="inlineStr"/>
      <c r="U44" s="244" t="n"/>
      <c r="V44" s="244" t="n"/>
      <c r="W44" s="244" t="n"/>
      <c r="X44" s="270" t="inlineStr"/>
      <c r="Y44" s="244" t="n"/>
      <c r="Z44" s="271" t="n">
        <v>12638.19</v>
      </c>
      <c r="AA44" s="244" t="n"/>
      <c r="AB44" s="244" t="n"/>
      <c r="AC44" s="244" t="n"/>
    </row>
    <row r="45" ht="12.2" customHeight="1" s="199">
      <c r="C45" s="251" t="inlineStr"/>
      <c r="H45" s="251" t="inlineStr">
        <is>
          <t>ФОТ</t>
        </is>
      </c>
      <c r="K45" s="251" t="inlineStr"/>
      <c r="M45" s="235" t="inlineStr"/>
      <c r="P45" s="235" t="inlineStr"/>
      <c r="Q45" s="235" t="inlineStr"/>
      <c r="R45" s="251" t="inlineStr"/>
      <c r="S45" s="251" t="inlineStr"/>
      <c r="T45" s="251" t="inlineStr"/>
      <c r="X45" s="251" t="inlineStr"/>
      <c r="Z45" s="259" t="n">
        <v>11390.46</v>
      </c>
    </row>
    <row r="46" ht="36.75" customHeight="1" s="199">
      <c r="C46" s="251" t="inlineStr">
        <is>
          <t>812/пр_2020_прил._т._п.99.2_гр.3</t>
        </is>
      </c>
      <c r="H46" s="251" t="inlineStr">
        <is>
          <t>НР (Внутренние санитарно-технические работы: смена труб, санприборов, запорной арматуры и другое)</t>
        </is>
      </c>
      <c r="K46" s="251" t="inlineStr">
        <is>
          <t>%</t>
        </is>
      </c>
      <c r="M46" s="268" t="n">
        <v>103</v>
      </c>
      <c r="P46" s="235" t="inlineStr"/>
      <c r="Q46" s="259" t="n">
        <v>103</v>
      </c>
      <c r="R46" s="251" t="inlineStr"/>
      <c r="S46" s="251" t="inlineStr"/>
      <c r="T46" s="251" t="inlineStr"/>
      <c r="X46" s="251" t="inlineStr"/>
      <c r="Z46" s="259" t="n">
        <v>11732.17</v>
      </c>
    </row>
    <row r="47" ht="36.75" customHeight="1" s="199">
      <c r="C47" s="251" t="inlineStr">
        <is>
          <t>774/пр_2020_прил._т._п.99.2_гр.3</t>
        </is>
      </c>
      <c r="H47" s="251" t="inlineStr">
        <is>
          <t>СП (Внутренние санитарно-технические работы: смена труб, санприборов, запорной арматуры и другое)</t>
        </is>
      </c>
      <c r="K47" s="251" t="inlineStr">
        <is>
          <t>%</t>
        </is>
      </c>
      <c r="M47" s="268" t="n">
        <v>52</v>
      </c>
      <c r="P47" s="235" t="inlineStr"/>
      <c r="Q47" s="259" t="n">
        <v>52</v>
      </c>
      <c r="R47" s="251" t="inlineStr"/>
      <c r="S47" s="251" t="inlineStr"/>
      <c r="T47" s="251" t="inlineStr"/>
      <c r="X47" s="251" t="inlineStr"/>
      <c r="Z47" s="259" t="n">
        <v>5923.04</v>
      </c>
    </row>
    <row r="48">
      <c r="A48" s="272" t="n"/>
      <c r="B48" s="272" t="n"/>
      <c r="C48" s="272" t="n"/>
      <c r="D48" s="272" t="n"/>
      <c r="E48" s="272" t="n"/>
      <c r="F48" s="272" t="n"/>
      <c r="G48" s="272" t="n"/>
      <c r="H48" s="272" t="n"/>
      <c r="I48" s="272" t="n"/>
      <c r="J48" s="272" t="n"/>
      <c r="K48" s="272" t="n"/>
      <c r="L48" s="272" t="n"/>
      <c r="M48" s="272" t="n"/>
      <c r="N48" s="272" t="n"/>
      <c r="O48" s="272" t="n"/>
      <c r="P48" s="272" t="n"/>
      <c r="Q48" s="272" t="n"/>
      <c r="R48" s="272" t="n"/>
      <c r="S48" s="272" t="n"/>
      <c r="T48" s="272" t="n"/>
      <c r="U48" s="272" t="n"/>
      <c r="V48" s="272" t="n"/>
      <c r="W48" s="272" t="n"/>
      <c r="X48" s="272" t="n"/>
      <c r="Y48" s="272" t="n"/>
      <c r="Z48" s="272" t="n"/>
      <c r="AA48" s="272" t="n"/>
      <c r="AB48" s="272" t="n"/>
      <c r="AC48" s="272" t="n"/>
    </row>
    <row r="49" ht="12.2" customHeight="1" s="199">
      <c r="H49" s="258" t="inlineStr">
        <is>
          <t>Всего по позиции</t>
        </is>
      </c>
      <c r="S49" s="251" t="inlineStr"/>
      <c r="T49" s="260" t="n">
        <v>35639.29</v>
      </c>
      <c r="X49" s="251" t="inlineStr"/>
      <c r="Z49" s="260" t="n">
        <v>30293.4</v>
      </c>
    </row>
    <row r="50" ht="24.6" customHeight="1" s="199">
      <c r="A50" s="251" t="inlineStr">
        <is>
          <t>2</t>
        </is>
      </c>
      <c r="B50" s="258" t="inlineStr">
        <is>
          <t>2</t>
        </is>
      </c>
      <c r="C50" s="258" t="inlineStr">
        <is>
          <t>ГЭСНр 65-02-012-02</t>
        </is>
      </c>
      <c r="H50" s="258" t="inlineStr">
        <is>
          <t>Слив и наполнение водой системы отопления: с осмотром системы</t>
        </is>
      </c>
      <c r="K50" s="258" t="inlineStr">
        <is>
          <t>1000 м3</t>
        </is>
      </c>
      <c r="M50" s="268" t="n">
        <v>1</v>
      </c>
      <c r="P50" s="235" t="inlineStr"/>
      <c r="Q50" s="260" t="n">
        <v>1</v>
      </c>
      <c r="R50" s="235" t="inlineStr"/>
      <c r="S50" s="235" t="inlineStr"/>
      <c r="T50" s="235" t="inlineStr"/>
      <c r="X50" s="235" t="inlineStr"/>
      <c r="Z50" s="235" t="inlineStr"/>
    </row>
    <row r="51" ht="12.2" customHeight="1" s="199">
      <c r="A51" s="251" t="inlineStr"/>
      <c r="B51" s="251" t="inlineStr"/>
      <c r="C51" s="251" t="inlineStr">
        <is>
          <t xml:space="preserve">             1</t>
        </is>
      </c>
      <c r="H51" s="251" t="inlineStr">
        <is>
          <t>ОТ(ЗТ)</t>
        </is>
      </c>
      <c r="K51" s="251" t="inlineStr">
        <is>
          <t>чел.-ч</t>
        </is>
      </c>
      <c r="M51" s="235" t="inlineStr"/>
      <c r="P51" s="235" t="inlineStr"/>
      <c r="Q51" s="259" t="n">
        <v>1.27</v>
      </c>
      <c r="R51" s="235" t="inlineStr"/>
      <c r="S51" s="235" t="inlineStr"/>
      <c r="T51" s="235" t="inlineStr"/>
      <c r="X51" s="235" t="inlineStr"/>
      <c r="Z51" s="260" t="n">
        <v>601.15</v>
      </c>
    </row>
    <row r="52" ht="12.2" customHeight="1" s="199">
      <c r="A52" s="251" t="inlineStr"/>
      <c r="B52" s="251" t="inlineStr"/>
      <c r="C52" s="251" t="inlineStr">
        <is>
          <t>1-100-30</t>
        </is>
      </c>
      <c r="H52" s="251" t="inlineStr">
        <is>
          <t>Средний разряд работы 3,0</t>
        </is>
      </c>
      <c r="K52" s="251" t="inlineStr">
        <is>
          <t>чел.-ч</t>
        </is>
      </c>
      <c r="M52" s="259" t="n">
        <v>1.27</v>
      </c>
      <c r="P52" s="235" t="inlineStr"/>
      <c r="Q52" s="259" t="n">
        <v>1.27</v>
      </c>
      <c r="R52" s="235" t="inlineStr"/>
      <c r="S52" s="235" t="inlineStr"/>
      <c r="T52" s="259" t="n">
        <v>473.35</v>
      </c>
      <c r="X52" s="235" t="inlineStr"/>
      <c r="Z52" s="259" t="n">
        <v>601.15</v>
      </c>
    </row>
    <row r="53" ht="12.2" customHeight="1" s="199">
      <c r="A53" s="251" t="inlineStr"/>
      <c r="B53" s="251" t="inlineStr"/>
      <c r="C53" s="251" t="inlineStr"/>
      <c r="H53" s="269" t="inlineStr">
        <is>
          <t>Итого прямые затраты</t>
        </is>
      </c>
      <c r="I53" s="244" t="n"/>
      <c r="J53" s="244" t="n"/>
      <c r="K53" s="270" t="inlineStr"/>
      <c r="L53" s="244" t="n"/>
      <c r="M53" s="270" t="inlineStr"/>
      <c r="N53" s="244" t="n"/>
      <c r="O53" s="244" t="n"/>
      <c r="P53" s="270" t="inlineStr"/>
      <c r="Q53" s="270" t="inlineStr"/>
      <c r="R53" s="270" t="inlineStr"/>
      <c r="S53" s="270" t="inlineStr"/>
      <c r="T53" s="270" t="inlineStr"/>
      <c r="U53" s="244" t="n"/>
      <c r="V53" s="244" t="n"/>
      <c r="W53" s="244" t="n"/>
      <c r="X53" s="270" t="inlineStr"/>
      <c r="Y53" s="244" t="n"/>
      <c r="Z53" s="271" t="n">
        <v>601.15</v>
      </c>
      <c r="AA53" s="244" t="n"/>
      <c r="AB53" s="244" t="n"/>
      <c r="AC53" s="244" t="n"/>
    </row>
    <row r="54" ht="12.2" customHeight="1" s="199">
      <c r="C54" s="251" t="inlineStr"/>
      <c r="H54" s="251" t="inlineStr">
        <is>
          <t>ФОТ</t>
        </is>
      </c>
      <c r="K54" s="251" t="inlineStr"/>
      <c r="M54" s="235" t="inlineStr"/>
      <c r="P54" s="235" t="inlineStr"/>
      <c r="Q54" s="235" t="inlineStr"/>
      <c r="R54" s="251" t="inlineStr"/>
      <c r="S54" s="251" t="inlineStr"/>
      <c r="T54" s="251" t="inlineStr"/>
      <c r="X54" s="251" t="inlineStr"/>
      <c r="Z54" s="259" t="n">
        <v>601.15</v>
      </c>
    </row>
    <row r="55" ht="36.75" customHeight="1" s="199">
      <c r="C55" s="251" t="inlineStr">
        <is>
          <t>812/пр_2020_прил._т._п.99.2_гр.3</t>
        </is>
      </c>
      <c r="H55" s="251" t="inlineStr">
        <is>
          <t>НР (Внутренние санитарно-технические работы: смена труб, санприборов, запорной арматуры и другое)</t>
        </is>
      </c>
      <c r="K55" s="251" t="inlineStr">
        <is>
          <t>%</t>
        </is>
      </c>
      <c r="M55" s="268" t="n">
        <v>103</v>
      </c>
      <c r="P55" s="235" t="inlineStr"/>
      <c r="Q55" s="259" t="n">
        <v>103</v>
      </c>
      <c r="R55" s="251" t="inlineStr"/>
      <c r="S55" s="251" t="inlineStr"/>
      <c r="T55" s="251" t="inlineStr"/>
      <c r="X55" s="251" t="inlineStr"/>
      <c r="Z55" s="259" t="n">
        <v>619.1799999999999</v>
      </c>
    </row>
    <row r="56" ht="36.75" customHeight="1" s="199">
      <c r="C56" s="251" t="inlineStr">
        <is>
          <t>774/пр_2020_прил._т._п.99.2_гр.3</t>
        </is>
      </c>
      <c r="H56" s="251" t="inlineStr">
        <is>
          <t>СП (Внутренние санитарно-технические работы: смена труб, санприборов, запорной арматуры и другое)</t>
        </is>
      </c>
      <c r="K56" s="251" t="inlineStr">
        <is>
          <t>%</t>
        </is>
      </c>
      <c r="M56" s="268" t="n">
        <v>52</v>
      </c>
      <c r="P56" s="235" t="inlineStr"/>
      <c r="Q56" s="259" t="n">
        <v>52</v>
      </c>
      <c r="R56" s="251" t="inlineStr"/>
      <c r="S56" s="251" t="inlineStr"/>
      <c r="T56" s="251" t="inlineStr"/>
      <c r="X56" s="251" t="inlineStr"/>
      <c r="Z56" s="259" t="n">
        <v>312.6</v>
      </c>
    </row>
    <row r="57">
      <c r="A57" s="272" t="n"/>
      <c r="B57" s="272" t="n"/>
      <c r="C57" s="272" t="n"/>
      <c r="D57" s="272" t="n"/>
      <c r="E57" s="272" t="n"/>
      <c r="F57" s="272" t="n"/>
      <c r="G57" s="272" t="n"/>
      <c r="H57" s="272" t="n"/>
      <c r="I57" s="272" t="n"/>
      <c r="J57" s="272" t="n"/>
      <c r="K57" s="272" t="n"/>
      <c r="L57" s="272" t="n"/>
      <c r="M57" s="272" t="n"/>
      <c r="N57" s="272" t="n"/>
      <c r="O57" s="272" t="n"/>
      <c r="P57" s="272" t="n"/>
      <c r="Q57" s="272" t="n"/>
      <c r="R57" s="272" t="n"/>
      <c r="S57" s="272" t="n"/>
      <c r="T57" s="272" t="n"/>
      <c r="U57" s="272" t="n"/>
      <c r="V57" s="272" t="n"/>
      <c r="W57" s="272" t="n"/>
      <c r="X57" s="272" t="n"/>
      <c r="Y57" s="272" t="n"/>
      <c r="Z57" s="272" t="n"/>
      <c r="AA57" s="272" t="n"/>
      <c r="AB57" s="272" t="n"/>
      <c r="AC57" s="272" t="n"/>
    </row>
    <row r="58" ht="12.2" customHeight="1" s="199">
      <c r="H58" s="258" t="inlineStr">
        <is>
          <t>Всего по позиции</t>
        </is>
      </c>
      <c r="S58" s="251" t="inlineStr"/>
      <c r="T58" s="260" t="n">
        <v>1532.93</v>
      </c>
      <c r="X58" s="251" t="inlineStr"/>
      <c r="Z58" s="260" t="n">
        <v>1532.93</v>
      </c>
    </row>
    <row r="59" ht="24.6" customHeight="1" s="199">
      <c r="A59" s="251" t="inlineStr">
        <is>
          <t>3</t>
        </is>
      </c>
      <c r="B59" s="258" t="inlineStr">
        <is>
          <t>3</t>
        </is>
      </c>
      <c r="C59" s="258" t="inlineStr">
        <is>
          <t>ГЭСНр 65-02-012-02</t>
        </is>
      </c>
      <c r="H59" s="258" t="inlineStr">
        <is>
          <t>Слив и наполнение водой системы отопления: с осмотром системы прим гвс</t>
        </is>
      </c>
      <c r="K59" s="258" t="inlineStr">
        <is>
          <t>1000 м3</t>
        </is>
      </c>
      <c r="M59" s="266" t="n">
        <v>1.7</v>
      </c>
      <c r="P59" s="235" t="inlineStr"/>
      <c r="Q59" s="260" t="n">
        <v>1.7</v>
      </c>
      <c r="R59" s="235" t="inlineStr"/>
      <c r="S59" s="235" t="inlineStr"/>
      <c r="T59" s="235" t="inlineStr"/>
      <c r="X59" s="235" t="inlineStr"/>
      <c r="Z59" s="235" t="inlineStr"/>
    </row>
    <row r="60" ht="12.2" customHeight="1" s="199">
      <c r="A60" s="251" t="inlineStr"/>
      <c r="B60" s="251" t="inlineStr"/>
      <c r="C60" s="251" t="inlineStr">
        <is>
          <t xml:space="preserve">             1</t>
        </is>
      </c>
      <c r="H60" s="251" t="inlineStr">
        <is>
          <t>ОТ(ЗТ)</t>
        </is>
      </c>
      <c r="K60" s="251" t="inlineStr">
        <is>
          <t>чел.-ч</t>
        </is>
      </c>
      <c r="M60" s="235" t="inlineStr"/>
      <c r="P60" s="235" t="inlineStr"/>
      <c r="Q60" s="261" t="n">
        <v>2.159</v>
      </c>
      <c r="R60" s="235" t="inlineStr"/>
      <c r="S60" s="235" t="inlineStr"/>
      <c r="T60" s="235" t="inlineStr"/>
      <c r="X60" s="235" t="inlineStr"/>
      <c r="Z60" s="260" t="n">
        <v>1021.96</v>
      </c>
    </row>
    <row r="61" ht="12.2" customHeight="1" s="199">
      <c r="A61" s="251" t="inlineStr"/>
      <c r="B61" s="251" t="inlineStr"/>
      <c r="C61" s="251" t="inlineStr">
        <is>
          <t>1-100-30</t>
        </is>
      </c>
      <c r="H61" s="251" t="inlineStr">
        <is>
          <t>Средний разряд работы 3,0</t>
        </is>
      </c>
      <c r="K61" s="251" t="inlineStr">
        <is>
          <t>чел.-ч</t>
        </is>
      </c>
      <c r="M61" s="259" t="n">
        <v>1.27</v>
      </c>
      <c r="P61" s="235" t="inlineStr"/>
      <c r="Q61" s="261" t="n">
        <v>2.159</v>
      </c>
      <c r="R61" s="235" t="inlineStr"/>
      <c r="S61" s="235" t="inlineStr"/>
      <c r="T61" s="259" t="n">
        <v>473.35</v>
      </c>
      <c r="X61" s="235" t="inlineStr"/>
      <c r="Z61" s="259" t="n">
        <v>1021.96</v>
      </c>
    </row>
    <row r="62" ht="12.2" customHeight="1" s="199">
      <c r="A62" s="251" t="inlineStr"/>
      <c r="B62" s="251" t="inlineStr"/>
      <c r="C62" s="251" t="inlineStr"/>
      <c r="H62" s="269" t="inlineStr">
        <is>
          <t>Итого прямые затраты</t>
        </is>
      </c>
      <c r="I62" s="244" t="n"/>
      <c r="J62" s="244" t="n"/>
      <c r="K62" s="270" t="inlineStr"/>
      <c r="L62" s="244" t="n"/>
      <c r="M62" s="270" t="inlineStr"/>
      <c r="N62" s="244" t="n"/>
      <c r="O62" s="244" t="n"/>
      <c r="P62" s="270" t="inlineStr"/>
      <c r="Q62" s="270" t="inlineStr"/>
      <c r="R62" s="270" t="inlineStr"/>
      <c r="S62" s="270" t="inlineStr"/>
      <c r="T62" s="270" t="inlineStr"/>
      <c r="U62" s="244" t="n"/>
      <c r="V62" s="244" t="n"/>
      <c r="W62" s="244" t="n"/>
      <c r="X62" s="270" t="inlineStr"/>
      <c r="Y62" s="244" t="n"/>
      <c r="Z62" s="271" t="n">
        <v>1021.96</v>
      </c>
      <c r="AA62" s="244" t="n"/>
      <c r="AB62" s="244" t="n"/>
      <c r="AC62" s="244" t="n"/>
    </row>
    <row r="63" ht="12.2" customHeight="1" s="199">
      <c r="C63" s="251" t="inlineStr"/>
      <c r="H63" s="251" t="inlineStr">
        <is>
          <t>ФОТ</t>
        </is>
      </c>
      <c r="K63" s="251" t="inlineStr"/>
      <c r="M63" s="235" t="inlineStr"/>
      <c r="P63" s="235" t="inlineStr"/>
      <c r="Q63" s="235" t="inlineStr"/>
      <c r="R63" s="251" t="inlineStr"/>
      <c r="S63" s="251" t="inlineStr"/>
      <c r="T63" s="251" t="inlineStr"/>
      <c r="X63" s="251" t="inlineStr"/>
      <c r="Z63" s="259" t="n">
        <v>1021.96</v>
      </c>
    </row>
    <row r="64" ht="36.75" customHeight="1" s="199">
      <c r="C64" s="251" t="inlineStr">
        <is>
          <t>812/пр_2020_прил._т._п.99.2_гр.3</t>
        </is>
      </c>
      <c r="H64" s="251" t="inlineStr">
        <is>
          <t>НР (Внутренние санитарно-технические работы: смена труб, санприборов, запорной арматуры и другое)</t>
        </is>
      </c>
      <c r="K64" s="251" t="inlineStr">
        <is>
          <t>%</t>
        </is>
      </c>
      <c r="M64" s="268" t="n">
        <v>103</v>
      </c>
      <c r="P64" s="235" t="inlineStr"/>
      <c r="Q64" s="259" t="n">
        <v>103</v>
      </c>
      <c r="R64" s="251" t="inlineStr"/>
      <c r="S64" s="251" t="inlineStr"/>
      <c r="T64" s="251" t="inlineStr"/>
      <c r="X64" s="251" t="inlineStr"/>
      <c r="Z64" s="259" t="n">
        <v>1052.62</v>
      </c>
    </row>
    <row r="65" ht="36.75" customHeight="1" s="199">
      <c r="C65" s="251" t="inlineStr">
        <is>
          <t>774/пр_2020_прил._т._п.99.2_гр.3</t>
        </is>
      </c>
      <c r="H65" s="251" t="inlineStr">
        <is>
          <t>СП (Внутренние санитарно-технические работы: смена труб, санприборов, запорной арматуры и другое)</t>
        </is>
      </c>
      <c r="K65" s="251" t="inlineStr">
        <is>
          <t>%</t>
        </is>
      </c>
      <c r="M65" s="268" t="n">
        <v>52</v>
      </c>
      <c r="P65" s="235" t="inlineStr"/>
      <c r="Q65" s="259" t="n">
        <v>52</v>
      </c>
      <c r="R65" s="251" t="inlineStr"/>
      <c r="S65" s="251" t="inlineStr"/>
      <c r="T65" s="251" t="inlineStr"/>
      <c r="X65" s="251" t="inlineStr"/>
      <c r="Z65" s="259" t="n">
        <v>531.42</v>
      </c>
    </row>
    <row r="66">
      <c r="A66" s="272" t="n"/>
      <c r="B66" s="272" t="n"/>
      <c r="C66" s="272" t="n"/>
      <c r="D66" s="272" t="n"/>
      <c r="E66" s="272" t="n"/>
      <c r="F66" s="272" t="n"/>
      <c r="G66" s="272" t="n"/>
      <c r="H66" s="272" t="n"/>
      <c r="I66" s="272" t="n"/>
      <c r="J66" s="272" t="n"/>
      <c r="K66" s="272" t="n"/>
      <c r="L66" s="272" t="n"/>
      <c r="M66" s="272" t="n"/>
      <c r="N66" s="272" t="n"/>
      <c r="O66" s="272" t="n"/>
      <c r="P66" s="272" t="n"/>
      <c r="Q66" s="272" t="n"/>
      <c r="R66" s="272" t="n"/>
      <c r="S66" s="272" t="n"/>
      <c r="T66" s="272" t="n"/>
      <c r="U66" s="272" t="n"/>
      <c r="V66" s="272" t="n"/>
      <c r="W66" s="272" t="n"/>
      <c r="X66" s="272" t="n"/>
      <c r="Y66" s="272" t="n"/>
      <c r="Z66" s="272" t="n"/>
      <c r="AA66" s="272" t="n"/>
      <c r="AB66" s="272" t="n"/>
      <c r="AC66" s="272" t="n"/>
    </row>
    <row r="67" ht="12.2" customHeight="1" s="199">
      <c r="H67" s="258" t="inlineStr">
        <is>
          <t>Всего по позиции</t>
        </is>
      </c>
      <c r="S67" s="251" t="inlineStr"/>
      <c r="T67" s="260" t="n">
        <v>1532.94</v>
      </c>
      <c r="X67" s="251" t="inlineStr"/>
      <c r="Z67" s="260" t="n">
        <v>2606</v>
      </c>
    </row>
    <row r="68" ht="24.6" customHeight="1" s="199">
      <c r="A68" s="251" t="inlineStr">
        <is>
          <t>4</t>
        </is>
      </c>
      <c r="B68" s="258" t="inlineStr">
        <is>
          <t>4</t>
        </is>
      </c>
      <c r="C68" s="258" t="inlineStr">
        <is>
          <t>ГЭСНр 65-02-007-01</t>
        </is>
      </c>
      <c r="H68" s="258" t="inlineStr">
        <is>
          <t>Ремонт задвижек диаметром: до 100 мм без снятия с места</t>
        </is>
      </c>
      <c r="K68" s="258" t="inlineStr">
        <is>
          <t>100 шт</t>
        </is>
      </c>
      <c r="M68" s="259" t="n">
        <v>0.01</v>
      </c>
      <c r="P68" s="235" t="inlineStr"/>
      <c r="Q68" s="260" t="n">
        <v>0.01</v>
      </c>
      <c r="R68" s="235" t="inlineStr"/>
      <c r="S68" s="235" t="inlineStr"/>
      <c r="T68" s="235" t="inlineStr"/>
      <c r="X68" s="235" t="inlineStr"/>
      <c r="Z68" s="235" t="inlineStr"/>
    </row>
    <row r="69" ht="12.2" customHeight="1" s="199">
      <c r="A69" s="251" t="inlineStr"/>
      <c r="B69" s="251" t="inlineStr"/>
      <c r="C69" s="251" t="inlineStr">
        <is>
          <t xml:space="preserve">             1</t>
        </is>
      </c>
      <c r="H69" s="251" t="inlineStr">
        <is>
          <t>ОТ(ЗТ)</t>
        </is>
      </c>
      <c r="K69" s="251" t="inlineStr">
        <is>
          <t>чел.-ч</t>
        </is>
      </c>
      <c r="M69" s="235" t="inlineStr"/>
      <c r="P69" s="235" t="inlineStr"/>
      <c r="Q69" s="261" t="n">
        <v>3.024</v>
      </c>
      <c r="R69" s="235" t="inlineStr"/>
      <c r="S69" s="235" t="inlineStr"/>
      <c r="T69" s="235" t="inlineStr"/>
      <c r="X69" s="235" t="inlineStr"/>
      <c r="Z69" s="260" t="n">
        <v>1449.43</v>
      </c>
    </row>
    <row r="70" ht="12.2" customHeight="1" s="199">
      <c r="A70" s="251" t="inlineStr"/>
      <c r="B70" s="251" t="inlineStr"/>
      <c r="C70" s="251" t="inlineStr">
        <is>
          <t>1-100-31</t>
        </is>
      </c>
      <c r="H70" s="251" t="inlineStr">
        <is>
          <t>Средний разряд работы 3,1</t>
        </is>
      </c>
      <c r="K70" s="251" t="inlineStr">
        <is>
          <t>чел.-ч</t>
        </is>
      </c>
      <c r="M70" s="266" t="n">
        <v>302.4</v>
      </c>
      <c r="P70" s="235" t="inlineStr"/>
      <c r="Q70" s="261" t="n">
        <v>3.024</v>
      </c>
      <c r="R70" s="235" t="inlineStr"/>
      <c r="S70" s="235" t="inlineStr"/>
      <c r="T70" s="259" t="n">
        <v>479.31</v>
      </c>
      <c r="X70" s="235" t="inlineStr"/>
      <c r="Z70" s="259" t="n">
        <v>1449.43</v>
      </c>
    </row>
    <row r="71" ht="12.2" customHeight="1" s="199">
      <c r="A71" s="251" t="inlineStr"/>
      <c r="B71" s="251" t="inlineStr"/>
      <c r="C71" s="251" t="inlineStr">
        <is>
          <t xml:space="preserve">             2</t>
        </is>
      </c>
      <c r="H71" s="251" t="inlineStr">
        <is>
          <t>ЭМ</t>
        </is>
      </c>
      <c r="K71" s="251" t="inlineStr"/>
      <c r="M71" s="235" t="inlineStr"/>
      <c r="P71" s="235" t="inlineStr"/>
      <c r="Q71" s="235" t="inlineStr"/>
      <c r="R71" s="235" t="inlineStr"/>
      <c r="S71" s="235" t="inlineStr"/>
      <c r="T71" s="235" t="inlineStr"/>
      <c r="X71" s="235" t="inlineStr"/>
      <c r="Z71" s="260" t="n">
        <v>0.06</v>
      </c>
    </row>
    <row r="72" ht="12.2" customHeight="1" s="199">
      <c r="A72" s="262" t="inlineStr"/>
      <c r="B72" s="262" t="inlineStr"/>
      <c r="C72" s="262" t="inlineStr"/>
      <c r="H72" s="262" t="inlineStr">
        <is>
          <t>ОТм(ЗТм)</t>
        </is>
      </c>
      <c r="K72" s="262" t="inlineStr">
        <is>
          <t>чел.-ч</t>
        </is>
      </c>
      <c r="M72" s="263" t="inlineStr"/>
      <c r="P72" s="263" t="inlineStr"/>
      <c r="Q72" s="264" t="n">
        <v>0.0001</v>
      </c>
      <c r="R72" s="263" t="inlineStr"/>
      <c r="S72" s="263" t="inlineStr"/>
      <c r="T72" s="263" t="inlineStr"/>
      <c r="X72" s="263" t="inlineStr"/>
      <c r="Z72" s="260" t="n">
        <v>0.05</v>
      </c>
    </row>
    <row r="73" ht="12.2" customHeight="1" s="199">
      <c r="A73" s="251" t="inlineStr"/>
      <c r="B73" s="251" t="inlineStr"/>
      <c r="C73" s="251" t="inlineStr">
        <is>
          <t>91.14.02-001</t>
        </is>
      </c>
      <c r="H73" s="251" t="inlineStr">
        <is>
          <t>Автомобили бортовые, грузоподъемность до 5 т</t>
        </is>
      </c>
      <c r="K73" s="251" t="inlineStr">
        <is>
          <t>маш.-ч</t>
        </is>
      </c>
      <c r="M73" s="259" t="n">
        <v>0.01</v>
      </c>
      <c r="P73" s="235" t="inlineStr"/>
      <c r="Q73" s="265" t="n">
        <v>0.0001</v>
      </c>
      <c r="R73" s="235" t="inlineStr"/>
      <c r="S73" s="235" t="inlineStr"/>
      <c r="T73" s="259" t="n">
        <v>640.84</v>
      </c>
      <c r="X73" s="235" t="inlineStr"/>
      <c r="Z73" s="259" t="n">
        <v>0.06</v>
      </c>
    </row>
    <row r="74" ht="12.2" customHeight="1" s="199">
      <c r="A74" s="251" t="inlineStr"/>
      <c r="B74" s="251" t="inlineStr"/>
      <c r="C74" s="251" t="inlineStr">
        <is>
          <t>4-100-040</t>
        </is>
      </c>
      <c r="H74" s="251" t="inlineStr">
        <is>
          <t>ОТм(ЗТм) Средний разряд машинистов 4,0</t>
        </is>
      </c>
      <c r="K74" s="251" t="inlineStr">
        <is>
          <t>чел.-ч</t>
        </is>
      </c>
      <c r="M74" s="259" t="n">
        <v>0.01</v>
      </c>
      <c r="P74" s="235" t="inlineStr"/>
      <c r="Q74" s="265" t="n">
        <v>0.0001</v>
      </c>
      <c r="R74" s="235" t="inlineStr"/>
      <c r="S74" s="235" t="inlineStr"/>
      <c r="T74" s="259" t="n">
        <v>533.01</v>
      </c>
      <c r="X74" s="235" t="inlineStr"/>
      <c r="Z74" s="259" t="n">
        <v>0.05</v>
      </c>
    </row>
    <row r="75" ht="12.2" customHeight="1" s="199">
      <c r="A75" s="251" t="inlineStr"/>
      <c r="B75" s="251" t="inlineStr"/>
      <c r="C75" s="251" t="inlineStr">
        <is>
          <t xml:space="preserve">             4</t>
        </is>
      </c>
      <c r="H75" s="251" t="inlineStr">
        <is>
          <t>М</t>
        </is>
      </c>
      <c r="K75" s="251" t="inlineStr"/>
      <c r="M75" s="235" t="inlineStr"/>
      <c r="P75" s="235" t="inlineStr"/>
      <c r="Q75" s="235" t="inlineStr"/>
      <c r="R75" s="235" t="inlineStr"/>
      <c r="S75" s="235" t="inlineStr"/>
      <c r="T75" s="235" t="inlineStr"/>
      <c r="X75" s="235" t="inlineStr"/>
      <c r="Z75" s="260" t="n">
        <v>54.89</v>
      </c>
    </row>
    <row r="76" ht="24.6" customHeight="1" s="199">
      <c r="A76" s="251" t="inlineStr"/>
      <c r="B76" s="251" t="inlineStr"/>
      <c r="C76" s="251" t="inlineStr">
        <is>
          <t>01.1.02.08-1040</t>
        </is>
      </c>
      <c r="H76" s="251" t="inlineStr">
        <is>
          <t>Лист паронитовый марки ПМБ (ПОН-А, ПОН-Б), толщина от 0,4 до 5 мм</t>
        </is>
      </c>
      <c r="K76" s="251" t="inlineStr">
        <is>
          <t>кг</t>
        </is>
      </c>
      <c r="M76" s="266" t="n">
        <v>25.2</v>
      </c>
      <c r="P76" s="235" t="inlineStr"/>
      <c r="Q76" s="261" t="n">
        <v>0.252</v>
      </c>
      <c r="R76" s="259" t="n">
        <v>137.59</v>
      </c>
      <c r="S76" s="259" t="n">
        <v>1.07</v>
      </c>
      <c r="T76" s="259" t="n">
        <v>147.22</v>
      </c>
      <c r="X76" s="235" t="inlineStr"/>
      <c r="Z76" s="259" t="n">
        <v>37.1</v>
      </c>
    </row>
    <row r="77" ht="12.2" customHeight="1" s="199">
      <c r="A77" s="251" t="inlineStr"/>
      <c r="B77" s="251" t="inlineStr"/>
      <c r="C77" s="251" t="inlineStr">
        <is>
          <t>01.3.01.06-0051</t>
        </is>
      </c>
      <c r="H77" s="251" t="inlineStr">
        <is>
          <t>Смазка солидол жировой Ж</t>
        </is>
      </c>
      <c r="K77" s="251" t="inlineStr">
        <is>
          <t>кг</t>
        </is>
      </c>
      <c r="M77" s="266" t="n">
        <v>7.8</v>
      </c>
      <c r="P77" s="235" t="inlineStr"/>
      <c r="Q77" s="261" t="n">
        <v>0.078</v>
      </c>
      <c r="R77" s="259" t="n">
        <v>58.53</v>
      </c>
      <c r="S77" s="259" t="n">
        <v>1.66</v>
      </c>
      <c r="T77" s="259" t="n">
        <v>97.16</v>
      </c>
      <c r="X77" s="235" t="inlineStr"/>
      <c r="Z77" s="259" t="n">
        <v>7.58</v>
      </c>
    </row>
    <row r="78" ht="12.2" customHeight="1" s="199">
      <c r="A78" s="251" t="inlineStr"/>
      <c r="B78" s="251" t="inlineStr"/>
      <c r="C78" s="251" t="inlineStr">
        <is>
          <t>01.7.07.09-0041</t>
        </is>
      </c>
      <c r="H78" s="251" t="inlineStr">
        <is>
          <t>Набивки сальниковые, марка АП</t>
        </is>
      </c>
      <c r="K78" s="251" t="inlineStr">
        <is>
          <t>кг</t>
        </is>
      </c>
      <c r="M78" s="266" t="n">
        <v>3.5</v>
      </c>
      <c r="P78" s="235" t="inlineStr"/>
      <c r="Q78" s="261" t="n">
        <v>0.035</v>
      </c>
      <c r="R78" s="259" t="n">
        <v>303.95</v>
      </c>
      <c r="S78" s="259" t="n">
        <v>0.96</v>
      </c>
      <c r="T78" s="259" t="n">
        <v>291.79</v>
      </c>
      <c r="X78" s="235" t="inlineStr"/>
      <c r="Z78" s="259" t="n">
        <v>10.21</v>
      </c>
    </row>
    <row r="79" ht="12.2" customHeight="1" s="199">
      <c r="A79" s="251" t="inlineStr"/>
      <c r="B79" s="251" t="inlineStr"/>
      <c r="C79" s="251" t="inlineStr"/>
      <c r="H79" s="269" t="inlineStr">
        <is>
          <t>Итого прямые затраты</t>
        </is>
      </c>
      <c r="I79" s="244" t="n"/>
      <c r="J79" s="244" t="n"/>
      <c r="K79" s="270" t="inlineStr"/>
      <c r="L79" s="244" t="n"/>
      <c r="M79" s="270" t="inlineStr"/>
      <c r="N79" s="244" t="n"/>
      <c r="O79" s="244" t="n"/>
      <c r="P79" s="270" t="inlineStr"/>
      <c r="Q79" s="270" t="inlineStr"/>
      <c r="R79" s="270" t="inlineStr"/>
      <c r="S79" s="270" t="inlineStr"/>
      <c r="T79" s="270" t="inlineStr"/>
      <c r="U79" s="244" t="n"/>
      <c r="V79" s="244" t="n"/>
      <c r="W79" s="244" t="n"/>
      <c r="X79" s="270" t="inlineStr"/>
      <c r="Y79" s="244" t="n"/>
      <c r="Z79" s="271" t="n">
        <v>1504.43</v>
      </c>
      <c r="AA79" s="244" t="n"/>
      <c r="AB79" s="244" t="n"/>
      <c r="AC79" s="244" t="n"/>
    </row>
    <row r="80" ht="12.2" customHeight="1" s="199">
      <c r="C80" s="251" t="inlineStr"/>
      <c r="H80" s="251" t="inlineStr">
        <is>
          <t>ФОТ</t>
        </is>
      </c>
      <c r="K80" s="251" t="inlineStr"/>
      <c r="M80" s="235" t="inlineStr"/>
      <c r="P80" s="235" t="inlineStr"/>
      <c r="Q80" s="235" t="inlineStr"/>
      <c r="R80" s="251" t="inlineStr"/>
      <c r="S80" s="251" t="inlineStr"/>
      <c r="T80" s="251" t="inlineStr"/>
      <c r="X80" s="251" t="inlineStr"/>
      <c r="Z80" s="259" t="n">
        <v>1449.48</v>
      </c>
    </row>
    <row r="81" ht="36.75" customHeight="1" s="199">
      <c r="C81" s="251" t="inlineStr">
        <is>
          <t>812/пр_2020_прил._т._п.99.2_гр.3</t>
        </is>
      </c>
      <c r="H81" s="251" t="inlineStr">
        <is>
          <t>НР (Внутренние санитарно-технические работы: смена труб, санприборов, запорной арматуры и другое)</t>
        </is>
      </c>
      <c r="K81" s="251" t="inlineStr">
        <is>
          <t>%</t>
        </is>
      </c>
      <c r="M81" s="268" t="n">
        <v>103</v>
      </c>
      <c r="P81" s="235" t="inlineStr"/>
      <c r="Q81" s="259" t="n">
        <v>103</v>
      </c>
      <c r="R81" s="251" t="inlineStr"/>
      <c r="S81" s="251" t="inlineStr"/>
      <c r="T81" s="251" t="inlineStr"/>
      <c r="X81" s="251" t="inlineStr"/>
      <c r="Z81" s="259" t="n">
        <v>1492.96</v>
      </c>
    </row>
    <row r="82" ht="36.75" customHeight="1" s="199">
      <c r="C82" s="251" t="inlineStr">
        <is>
          <t>774/пр_2020_прил._т._п.99.2_гр.3</t>
        </is>
      </c>
      <c r="H82" s="251" t="inlineStr">
        <is>
          <t>СП (Внутренние санитарно-технические работы: смена труб, санприборов, запорной арматуры и другое)</t>
        </is>
      </c>
      <c r="K82" s="251" t="inlineStr">
        <is>
          <t>%</t>
        </is>
      </c>
      <c r="M82" s="268" t="n">
        <v>52</v>
      </c>
      <c r="P82" s="235" t="inlineStr"/>
      <c r="Q82" s="259" t="n">
        <v>52</v>
      </c>
      <c r="R82" s="251" t="inlineStr"/>
      <c r="S82" s="251" t="inlineStr"/>
      <c r="T82" s="251" t="inlineStr"/>
      <c r="X82" s="251" t="inlineStr"/>
      <c r="Z82" s="259" t="n">
        <v>753.73</v>
      </c>
    </row>
    <row r="83">
      <c r="A83" s="272" t="n"/>
      <c r="B83" s="272" t="n"/>
      <c r="C83" s="272" t="n"/>
      <c r="D83" s="272" t="n"/>
      <c r="E83" s="272" t="n"/>
      <c r="F83" s="272" t="n"/>
      <c r="G83" s="272" t="n"/>
      <c r="H83" s="272" t="n"/>
      <c r="I83" s="272" t="n"/>
      <c r="J83" s="272" t="n"/>
      <c r="K83" s="272" t="n"/>
      <c r="L83" s="272" t="n"/>
      <c r="M83" s="272" t="n"/>
      <c r="N83" s="272" t="n"/>
      <c r="O83" s="272" t="n"/>
      <c r="P83" s="272" t="n"/>
      <c r="Q83" s="272" t="n"/>
      <c r="R83" s="272" t="n"/>
      <c r="S83" s="272" t="n"/>
      <c r="T83" s="272" t="n"/>
      <c r="U83" s="272" t="n"/>
      <c r="V83" s="272" t="n"/>
      <c r="W83" s="272" t="n"/>
      <c r="X83" s="272" t="n"/>
      <c r="Y83" s="272" t="n"/>
      <c r="Z83" s="272" t="n"/>
      <c r="AA83" s="272" t="n"/>
      <c r="AB83" s="272" t="n"/>
      <c r="AC83" s="272" t="n"/>
    </row>
    <row r="84" ht="12.2" customHeight="1" s="199">
      <c r="H84" s="258" t="inlineStr">
        <is>
          <t>Всего по позиции</t>
        </is>
      </c>
      <c r="S84" s="251" t="inlineStr"/>
      <c r="T84" s="260" t="n">
        <v>375112</v>
      </c>
      <c r="X84" s="251" t="inlineStr"/>
      <c r="Z84" s="260" t="n">
        <v>3751.12</v>
      </c>
    </row>
    <row r="85" ht="12.2" customHeight="1" s="199">
      <c r="A85" s="251" t="inlineStr">
        <is>
          <t>5</t>
        </is>
      </c>
      <c r="B85" s="258" t="inlineStr">
        <is>
          <t>5</t>
        </is>
      </c>
      <c r="C85" s="258" t="inlineStr">
        <is>
          <t>ГЭСНр 65-02-021-04</t>
        </is>
      </c>
      <c r="H85" s="258" t="inlineStr">
        <is>
          <t>Притирка вентилей диаметром: до 20 мм</t>
        </is>
      </c>
      <c r="K85" s="258" t="inlineStr">
        <is>
          <t>100 шт</t>
        </is>
      </c>
      <c r="M85" s="266" t="n">
        <v>0.1</v>
      </c>
      <c r="P85" s="235" t="inlineStr"/>
      <c r="Q85" s="260" t="n">
        <v>0.1</v>
      </c>
      <c r="R85" s="235" t="inlineStr"/>
      <c r="S85" s="235" t="inlineStr"/>
      <c r="T85" s="235" t="inlineStr"/>
      <c r="X85" s="235" t="inlineStr"/>
      <c r="Z85" s="235" t="inlineStr"/>
    </row>
    <row r="86" ht="12.2" customHeight="1" s="199">
      <c r="A86" s="251" t="inlineStr"/>
      <c r="B86" s="251" t="inlineStr"/>
      <c r="C86" s="251" t="inlineStr">
        <is>
          <t xml:space="preserve">             1</t>
        </is>
      </c>
      <c r="H86" s="251" t="inlineStr">
        <is>
          <t>ОТ(ЗТ)</t>
        </is>
      </c>
      <c r="K86" s="251" t="inlineStr">
        <is>
          <t>чел.-ч</t>
        </is>
      </c>
      <c r="M86" s="235" t="inlineStr"/>
      <c r="P86" s="235" t="inlineStr"/>
      <c r="Q86" s="261" t="n">
        <v>1.261</v>
      </c>
      <c r="R86" s="235" t="inlineStr"/>
      <c r="S86" s="235" t="inlineStr"/>
      <c r="T86" s="235" t="inlineStr"/>
      <c r="X86" s="235" t="inlineStr"/>
      <c r="Z86" s="260" t="n">
        <v>672.13</v>
      </c>
    </row>
    <row r="87" ht="12.2" customHeight="1" s="199">
      <c r="A87" s="251" t="inlineStr"/>
      <c r="B87" s="251" t="inlineStr"/>
      <c r="C87" s="251" t="inlineStr">
        <is>
          <t>1-100-40</t>
        </is>
      </c>
      <c r="H87" s="251" t="inlineStr">
        <is>
          <t>Средний разряд работы 4,0</t>
        </is>
      </c>
      <c r="K87" s="251" t="inlineStr">
        <is>
          <t>чел.-ч</t>
        </is>
      </c>
      <c r="M87" s="259" t="n">
        <v>12.61</v>
      </c>
      <c r="P87" s="235" t="inlineStr"/>
      <c r="Q87" s="261" t="n">
        <v>1.261</v>
      </c>
      <c r="R87" s="235" t="inlineStr"/>
      <c r="S87" s="235" t="inlineStr"/>
      <c r="T87" s="259" t="n">
        <v>533.01</v>
      </c>
      <c r="X87" s="235" t="inlineStr"/>
      <c r="Z87" s="259" t="n">
        <v>672.13</v>
      </c>
    </row>
    <row r="88" ht="12.2" customHeight="1" s="199">
      <c r="A88" s="251" t="inlineStr"/>
      <c r="B88" s="251" t="inlineStr"/>
      <c r="C88" s="251" t="inlineStr"/>
      <c r="H88" s="269" t="inlineStr">
        <is>
          <t>Итого прямые затраты</t>
        </is>
      </c>
      <c r="I88" s="244" t="n"/>
      <c r="J88" s="244" t="n"/>
      <c r="K88" s="270" t="inlineStr"/>
      <c r="L88" s="244" t="n"/>
      <c r="M88" s="270" t="inlineStr"/>
      <c r="N88" s="244" t="n"/>
      <c r="O88" s="244" t="n"/>
      <c r="P88" s="270" t="inlineStr"/>
      <c r="Q88" s="270" t="inlineStr"/>
      <c r="R88" s="270" t="inlineStr"/>
      <c r="S88" s="270" t="inlineStr"/>
      <c r="T88" s="270" t="inlineStr"/>
      <c r="U88" s="244" t="n"/>
      <c r="V88" s="244" t="n"/>
      <c r="W88" s="244" t="n"/>
      <c r="X88" s="270" t="inlineStr"/>
      <c r="Y88" s="244" t="n"/>
      <c r="Z88" s="271" t="n">
        <v>672.13</v>
      </c>
      <c r="AA88" s="244" t="n"/>
      <c r="AB88" s="244" t="n"/>
      <c r="AC88" s="244" t="n"/>
    </row>
    <row r="89" ht="12.2" customHeight="1" s="199">
      <c r="C89" s="251" t="inlineStr"/>
      <c r="H89" s="251" t="inlineStr">
        <is>
          <t>ФОТ</t>
        </is>
      </c>
      <c r="K89" s="251" t="inlineStr"/>
      <c r="M89" s="235" t="inlineStr"/>
      <c r="P89" s="235" t="inlineStr"/>
      <c r="Q89" s="235" t="inlineStr"/>
      <c r="R89" s="251" t="inlineStr"/>
      <c r="S89" s="251" t="inlineStr"/>
      <c r="T89" s="251" t="inlineStr"/>
      <c r="X89" s="251" t="inlineStr"/>
      <c r="Z89" s="259" t="n">
        <v>672.13</v>
      </c>
    </row>
    <row r="90" ht="36.75" customHeight="1" s="199">
      <c r="C90" s="251" t="inlineStr">
        <is>
          <t>812/пр_2020_прил._т._п.99.2_гр.3</t>
        </is>
      </c>
      <c r="H90" s="251" t="inlineStr">
        <is>
          <t>НР (Внутренние санитарно-технические работы: смена труб, санприборов, запорной арматуры и другое)</t>
        </is>
      </c>
      <c r="K90" s="251" t="inlineStr">
        <is>
          <t>%</t>
        </is>
      </c>
      <c r="M90" s="268" t="n">
        <v>103</v>
      </c>
      <c r="P90" s="235" t="inlineStr"/>
      <c r="Q90" s="259" t="n">
        <v>103</v>
      </c>
      <c r="R90" s="251" t="inlineStr"/>
      <c r="S90" s="251" t="inlineStr"/>
      <c r="T90" s="251" t="inlineStr"/>
      <c r="X90" s="251" t="inlineStr"/>
      <c r="Z90" s="259" t="n">
        <v>692.29</v>
      </c>
    </row>
    <row r="91" ht="36.75" customHeight="1" s="199">
      <c r="C91" s="251" t="inlineStr">
        <is>
          <t>774/пр_2020_прил._т._п.99.2_гр.3</t>
        </is>
      </c>
      <c r="H91" s="251" t="inlineStr">
        <is>
          <t>СП (Внутренние санитарно-технические работы: смена труб, санприборов, запорной арматуры и другое)</t>
        </is>
      </c>
      <c r="K91" s="251" t="inlineStr">
        <is>
          <t>%</t>
        </is>
      </c>
      <c r="M91" s="268" t="n">
        <v>52</v>
      </c>
      <c r="P91" s="235" t="inlineStr"/>
      <c r="Q91" s="259" t="n">
        <v>52</v>
      </c>
      <c r="R91" s="251" t="inlineStr"/>
      <c r="S91" s="251" t="inlineStr"/>
      <c r="T91" s="251" t="inlineStr"/>
      <c r="X91" s="251" t="inlineStr"/>
      <c r="Z91" s="259" t="n">
        <v>349.51</v>
      </c>
    </row>
    <row r="92">
      <c r="A92" s="272" t="n"/>
      <c r="B92" s="272" t="n"/>
      <c r="C92" s="272" t="n"/>
      <c r="D92" s="272" t="n"/>
      <c r="E92" s="272" t="n"/>
      <c r="F92" s="272" t="n"/>
      <c r="G92" s="272" t="n"/>
      <c r="H92" s="272" t="n"/>
      <c r="I92" s="272" t="n"/>
      <c r="J92" s="272" t="n"/>
      <c r="K92" s="272" t="n"/>
      <c r="L92" s="272" t="n"/>
      <c r="M92" s="272" t="n"/>
      <c r="N92" s="272" t="n"/>
      <c r="O92" s="272" t="n"/>
      <c r="P92" s="272" t="n"/>
      <c r="Q92" s="272" t="n"/>
      <c r="R92" s="272" t="n"/>
      <c r="S92" s="272" t="n"/>
      <c r="T92" s="272" t="n"/>
      <c r="U92" s="272" t="n"/>
      <c r="V92" s="272" t="n"/>
      <c r="W92" s="272" t="n"/>
      <c r="X92" s="272" t="n"/>
      <c r="Y92" s="272" t="n"/>
      <c r="Z92" s="272" t="n"/>
      <c r="AA92" s="272" t="n"/>
      <c r="AB92" s="272" t="n"/>
      <c r="AC92" s="272" t="n"/>
    </row>
    <row r="93" ht="12.2" customHeight="1" s="199">
      <c r="H93" s="258" t="inlineStr">
        <is>
          <t>Всего по позиции</t>
        </is>
      </c>
      <c r="S93" s="251" t="inlineStr"/>
      <c r="T93" s="260" t="n">
        <v>17139.3</v>
      </c>
      <c r="X93" s="251" t="inlineStr"/>
      <c r="Z93" s="260" t="n">
        <v>1713.93</v>
      </c>
    </row>
    <row r="94" ht="24.6" customHeight="1" s="199">
      <c r="A94" s="251" t="inlineStr">
        <is>
          <t>6</t>
        </is>
      </c>
      <c r="B94" s="258" t="inlineStr">
        <is>
          <t>6</t>
        </is>
      </c>
      <c r="C94" s="258" t="inlineStr">
        <is>
          <t>ГЭСНр 65-02-021-05</t>
        </is>
      </c>
      <c r="H94" s="258" t="inlineStr">
        <is>
          <t>Притирка вентилей диаметром: свыше 20 до 32 мм</t>
        </is>
      </c>
      <c r="K94" s="258" t="inlineStr">
        <is>
          <t>100 шт</t>
        </is>
      </c>
      <c r="M94" s="266" t="n">
        <v>0.1</v>
      </c>
      <c r="P94" s="235" t="inlineStr"/>
      <c r="Q94" s="260" t="n">
        <v>0.1</v>
      </c>
      <c r="R94" s="235" t="inlineStr"/>
      <c r="S94" s="235" t="inlineStr"/>
      <c r="T94" s="235" t="inlineStr"/>
      <c r="X94" s="235" t="inlineStr"/>
      <c r="Z94" s="235" t="inlineStr"/>
    </row>
    <row r="95" ht="12.2" customHeight="1" s="199">
      <c r="A95" s="251" t="inlineStr"/>
      <c r="B95" s="251" t="inlineStr"/>
      <c r="C95" s="251" t="inlineStr">
        <is>
          <t xml:space="preserve">             1</t>
        </is>
      </c>
      <c r="H95" s="251" t="inlineStr">
        <is>
          <t>ОТ(ЗТ)</t>
        </is>
      </c>
      <c r="K95" s="251" t="inlineStr">
        <is>
          <t>чел.-ч</t>
        </is>
      </c>
      <c r="M95" s="235" t="inlineStr"/>
      <c r="P95" s="235" t="inlineStr"/>
      <c r="Q95" s="261" t="n">
        <v>1.996</v>
      </c>
      <c r="R95" s="235" t="inlineStr"/>
      <c r="S95" s="235" t="inlineStr"/>
      <c r="T95" s="235" t="inlineStr"/>
      <c r="X95" s="235" t="inlineStr"/>
      <c r="Z95" s="260" t="n">
        <v>1063.89</v>
      </c>
    </row>
    <row r="96" ht="12.2" customHeight="1" s="199">
      <c r="A96" s="251" t="inlineStr"/>
      <c r="B96" s="251" t="inlineStr"/>
      <c r="C96" s="251" t="inlineStr">
        <is>
          <t>1-100-40</t>
        </is>
      </c>
      <c r="H96" s="251" t="inlineStr">
        <is>
          <t>Средний разряд работы 4,0</t>
        </is>
      </c>
      <c r="K96" s="251" t="inlineStr">
        <is>
          <t>чел.-ч</t>
        </is>
      </c>
      <c r="M96" s="259" t="n">
        <v>19.96</v>
      </c>
      <c r="P96" s="235" t="inlineStr"/>
      <c r="Q96" s="261" t="n">
        <v>1.996</v>
      </c>
      <c r="R96" s="235" t="inlineStr"/>
      <c r="S96" s="235" t="inlineStr"/>
      <c r="T96" s="259" t="n">
        <v>533.01</v>
      </c>
      <c r="X96" s="235" t="inlineStr"/>
      <c r="Z96" s="259" t="n">
        <v>1063.89</v>
      </c>
    </row>
    <row r="97" ht="12.2" customHeight="1" s="199">
      <c r="A97" s="251" t="inlineStr"/>
      <c r="B97" s="251" t="inlineStr"/>
      <c r="C97" s="251" t="inlineStr"/>
      <c r="H97" s="269" t="inlineStr">
        <is>
          <t>Итого прямые затраты</t>
        </is>
      </c>
      <c r="I97" s="244" t="n"/>
      <c r="J97" s="244" t="n"/>
      <c r="K97" s="270" t="inlineStr"/>
      <c r="L97" s="244" t="n"/>
      <c r="M97" s="270" t="inlineStr"/>
      <c r="N97" s="244" t="n"/>
      <c r="O97" s="244" t="n"/>
      <c r="P97" s="270" t="inlineStr"/>
      <c r="Q97" s="270" t="inlineStr"/>
      <c r="R97" s="270" t="inlineStr"/>
      <c r="S97" s="270" t="inlineStr"/>
      <c r="T97" s="270" t="inlineStr"/>
      <c r="U97" s="244" t="n"/>
      <c r="V97" s="244" t="n"/>
      <c r="W97" s="244" t="n"/>
      <c r="X97" s="270" t="inlineStr"/>
      <c r="Y97" s="244" t="n"/>
      <c r="Z97" s="271" t="n">
        <v>1063.89</v>
      </c>
      <c r="AA97" s="244" t="n"/>
      <c r="AB97" s="244" t="n"/>
      <c r="AC97" s="244" t="n"/>
    </row>
    <row r="98" ht="12.2" customHeight="1" s="199">
      <c r="C98" s="251" t="inlineStr"/>
      <c r="H98" s="251" t="inlineStr">
        <is>
          <t>ФОТ</t>
        </is>
      </c>
      <c r="K98" s="251" t="inlineStr"/>
      <c r="M98" s="235" t="inlineStr"/>
      <c r="P98" s="235" t="inlineStr"/>
      <c r="Q98" s="235" t="inlineStr"/>
      <c r="R98" s="251" t="inlineStr"/>
      <c r="S98" s="251" t="inlineStr"/>
      <c r="T98" s="251" t="inlineStr"/>
      <c r="X98" s="251" t="inlineStr"/>
      <c r="Z98" s="259" t="n">
        <v>1063.89</v>
      </c>
    </row>
    <row r="99" ht="36.75" customHeight="1" s="199">
      <c r="C99" s="251" t="inlineStr">
        <is>
          <t>812/пр_2020_прил._т._п.99.2_гр.3</t>
        </is>
      </c>
      <c r="H99" s="251" t="inlineStr">
        <is>
          <t>НР (Внутренние санитарно-технические работы: смена труб, санприборов, запорной арматуры и другое)</t>
        </is>
      </c>
      <c r="K99" s="251" t="inlineStr">
        <is>
          <t>%</t>
        </is>
      </c>
      <c r="M99" s="268" t="n">
        <v>103</v>
      </c>
      <c r="P99" s="235" t="inlineStr"/>
      <c r="Q99" s="259" t="n">
        <v>103</v>
      </c>
      <c r="R99" s="251" t="inlineStr"/>
      <c r="S99" s="251" t="inlineStr"/>
      <c r="T99" s="251" t="inlineStr"/>
      <c r="X99" s="251" t="inlineStr"/>
      <c r="Z99" s="259" t="n">
        <v>1095.81</v>
      </c>
    </row>
    <row r="100" ht="36.75" customHeight="1" s="199">
      <c r="C100" s="251" t="inlineStr">
        <is>
          <t>774/пр_2020_прил._т._п.99.2_гр.3</t>
        </is>
      </c>
      <c r="H100" s="251" t="inlineStr">
        <is>
          <t>СП (Внутренние санитарно-технические работы: смена труб, санприборов, запорной арматуры и другое)</t>
        </is>
      </c>
      <c r="K100" s="251" t="inlineStr">
        <is>
          <t>%</t>
        </is>
      </c>
      <c r="M100" s="268" t="n">
        <v>52</v>
      </c>
      <c r="P100" s="235" t="inlineStr"/>
      <c r="Q100" s="259" t="n">
        <v>52</v>
      </c>
      <c r="R100" s="251" t="inlineStr"/>
      <c r="S100" s="251" t="inlineStr"/>
      <c r="T100" s="251" t="inlineStr"/>
      <c r="X100" s="251" t="inlineStr"/>
      <c r="Z100" s="259" t="n">
        <v>553.22</v>
      </c>
    </row>
    <row r="101">
      <c r="A101" s="272" t="n"/>
      <c r="B101" s="272" t="n"/>
      <c r="C101" s="272" t="n"/>
      <c r="D101" s="272" t="n"/>
      <c r="E101" s="272" t="n"/>
      <c r="F101" s="272" t="n"/>
      <c r="G101" s="272" t="n"/>
      <c r="H101" s="272" t="n"/>
      <c r="I101" s="272" t="n"/>
      <c r="J101" s="272" t="n"/>
      <c r="K101" s="272" t="n"/>
      <c r="L101" s="272" t="n"/>
      <c r="M101" s="272" t="n"/>
      <c r="N101" s="272" t="n"/>
      <c r="O101" s="272" t="n"/>
      <c r="P101" s="272" t="n"/>
      <c r="Q101" s="272" t="n"/>
      <c r="R101" s="272" t="n"/>
      <c r="S101" s="272" t="n"/>
      <c r="T101" s="272" t="n"/>
      <c r="U101" s="272" t="n"/>
      <c r="V101" s="272" t="n"/>
      <c r="W101" s="272" t="n"/>
      <c r="X101" s="272" t="n"/>
      <c r="Y101" s="272" t="n"/>
      <c r="Z101" s="272" t="n"/>
      <c r="AA101" s="272" t="n"/>
      <c r="AB101" s="272" t="n"/>
      <c r="AC101" s="272" t="n"/>
    </row>
    <row r="102" ht="12.2" customHeight="1" s="199">
      <c r="H102" s="258" t="inlineStr">
        <is>
          <t>Всего по позиции</t>
        </is>
      </c>
      <c r="S102" s="251" t="inlineStr"/>
      <c r="T102" s="260" t="n">
        <v>27129.2</v>
      </c>
      <c r="X102" s="251" t="inlineStr"/>
      <c r="Z102" s="260" t="n">
        <v>2712.92</v>
      </c>
    </row>
    <row r="103" ht="12.2" customHeight="1" s="199">
      <c r="C103" s="273" t="inlineStr"/>
      <c r="H103" s="273" t="inlineStr">
        <is>
          <t>Итого по подразделу</t>
        </is>
      </c>
      <c r="Q103" s="273" t="inlineStr"/>
      <c r="R103" s="273" t="inlineStr"/>
      <c r="Z103" s="274" t="n">
        <v>42610.3</v>
      </c>
    </row>
    <row r="105" ht="12.2" customHeight="1" s="199">
      <c r="A105" s="257" t="inlineStr">
        <is>
          <t>электромонтажные работы</t>
        </is>
      </c>
      <c r="B105" s="242" t="n"/>
      <c r="C105" s="242" t="n"/>
      <c r="D105" s="242" t="n"/>
      <c r="E105" s="242" t="n"/>
      <c r="F105" s="242" t="n"/>
      <c r="G105" s="242" t="n"/>
      <c r="H105" s="242" t="n"/>
      <c r="I105" s="242" t="n"/>
      <c r="J105" s="242" t="n"/>
      <c r="K105" s="242" t="n"/>
      <c r="L105" s="242" t="n"/>
      <c r="M105" s="242" t="n"/>
      <c r="N105" s="242" t="n"/>
      <c r="O105" s="242" t="n"/>
      <c r="P105" s="242" t="n"/>
      <c r="Q105" s="242" t="n"/>
      <c r="R105" s="242" t="n"/>
      <c r="S105" s="242" t="n"/>
      <c r="T105" s="242" t="n"/>
      <c r="U105" s="242" t="n"/>
      <c r="V105" s="242" t="n"/>
      <c r="W105" s="242" t="n"/>
      <c r="X105" s="242" t="n"/>
      <c r="Y105" s="242" t="n"/>
      <c r="Z105" s="242" t="n"/>
      <c r="AA105" s="242" t="n"/>
      <c r="AB105" s="242" t="n"/>
      <c r="AC105" s="242" t="n"/>
    </row>
    <row r="106" ht="12.2" customHeight="1" s="199">
      <c r="A106" s="251" t="inlineStr">
        <is>
          <t>7</t>
        </is>
      </c>
      <c r="B106" s="258" t="inlineStr">
        <is>
          <t>12</t>
        </is>
      </c>
      <c r="C106" s="258" t="inlineStr">
        <is>
          <t>ГЭСНр 67-01-005-01</t>
        </is>
      </c>
      <c r="H106" s="258" t="inlineStr">
        <is>
          <t>Смена ламп: накаливания</t>
        </is>
      </c>
      <c r="K106" s="258" t="inlineStr">
        <is>
          <t>100 шт</t>
        </is>
      </c>
      <c r="M106" s="259" t="n">
        <v>0.02</v>
      </c>
      <c r="P106" s="235" t="inlineStr"/>
      <c r="Q106" s="260" t="n">
        <v>0.02</v>
      </c>
      <c r="R106" s="235" t="inlineStr"/>
      <c r="S106" s="235" t="inlineStr"/>
      <c r="T106" s="235" t="inlineStr"/>
      <c r="X106" s="235" t="inlineStr"/>
      <c r="Z106" s="235" t="inlineStr"/>
    </row>
    <row r="107" ht="12.2" customHeight="1" s="199">
      <c r="A107" s="251" t="inlineStr"/>
      <c r="B107" s="251" t="inlineStr"/>
      <c r="C107" s="251" t="inlineStr">
        <is>
          <t xml:space="preserve">             1</t>
        </is>
      </c>
      <c r="H107" s="251" t="inlineStr">
        <is>
          <t>ОТ(ЗТ)</t>
        </is>
      </c>
      <c r="K107" s="251" t="inlineStr">
        <is>
          <t>чел.-ч</t>
        </is>
      </c>
      <c r="M107" s="235" t="inlineStr"/>
      <c r="P107" s="235" t="inlineStr"/>
      <c r="Q107" s="261" t="n">
        <v>0.142</v>
      </c>
      <c r="R107" s="235" t="inlineStr"/>
      <c r="S107" s="235" t="inlineStr"/>
      <c r="T107" s="235" t="inlineStr"/>
      <c r="X107" s="235" t="inlineStr"/>
      <c r="Z107" s="260" t="n">
        <v>67.22</v>
      </c>
    </row>
    <row r="108" ht="12.2" customHeight="1" s="199">
      <c r="A108" s="251" t="inlineStr"/>
      <c r="B108" s="251" t="inlineStr"/>
      <c r="C108" s="251" t="inlineStr">
        <is>
          <t>1-100-30</t>
        </is>
      </c>
      <c r="H108" s="251" t="inlineStr">
        <is>
          <t>Средний разряд работы 3,0</t>
        </is>
      </c>
      <c r="K108" s="251" t="inlineStr">
        <is>
          <t>чел.-ч</t>
        </is>
      </c>
      <c r="M108" s="266" t="n">
        <v>7.1</v>
      </c>
      <c r="P108" s="235" t="inlineStr"/>
      <c r="Q108" s="261" t="n">
        <v>0.142</v>
      </c>
      <c r="R108" s="235" t="inlineStr"/>
      <c r="S108" s="235" t="inlineStr"/>
      <c r="T108" s="259" t="n">
        <v>473.35</v>
      </c>
      <c r="X108" s="235" t="inlineStr"/>
      <c r="Z108" s="259" t="n">
        <v>67.22</v>
      </c>
    </row>
    <row r="109" ht="12.2" customHeight="1" s="199">
      <c r="A109" s="251" t="inlineStr"/>
      <c r="B109" s="251" t="inlineStr"/>
      <c r="C109" s="251" t="inlineStr">
        <is>
          <t xml:space="preserve">             4</t>
        </is>
      </c>
      <c r="H109" s="251" t="inlineStr">
        <is>
          <t>М</t>
        </is>
      </c>
      <c r="K109" s="251" t="inlineStr"/>
      <c r="M109" s="235" t="inlineStr"/>
      <c r="P109" s="235" t="inlineStr"/>
      <c r="Q109" s="235" t="inlineStr"/>
      <c r="R109" s="235" t="inlineStr"/>
      <c r="S109" s="235" t="inlineStr"/>
      <c r="T109" s="235" t="inlineStr"/>
      <c r="X109" s="235" t="inlineStr"/>
      <c r="Z109" s="260" t="n">
        <v>0</v>
      </c>
    </row>
    <row r="110" ht="12.2" customHeight="1" s="199">
      <c r="A110" s="251" t="inlineStr"/>
      <c r="B110" s="251" t="inlineStr"/>
      <c r="C110" s="251" t="inlineStr">
        <is>
          <t>20.3.02.10</t>
        </is>
      </c>
      <c r="H110" s="251" t="inlineStr">
        <is>
          <t>Лампы накаливания</t>
        </is>
      </c>
      <c r="K110" s="251" t="inlineStr">
        <is>
          <t>шт</t>
        </is>
      </c>
      <c r="M110" s="268" t="n">
        <v>100</v>
      </c>
      <c r="P110" s="235" t="inlineStr"/>
      <c r="Q110" s="259" t="n">
        <v>2</v>
      </c>
      <c r="R110" s="235" t="inlineStr"/>
      <c r="S110" s="235" t="inlineStr"/>
      <c r="T110" s="235" t="inlineStr"/>
      <c r="X110" s="235" t="inlineStr"/>
      <c r="Z110" s="235" t="inlineStr"/>
    </row>
    <row r="111" ht="12.2" customHeight="1" s="199">
      <c r="A111" s="251" t="inlineStr"/>
      <c r="B111" s="251" t="inlineStr"/>
      <c r="C111" s="251" t="inlineStr"/>
      <c r="H111" s="269" t="inlineStr">
        <is>
          <t>Итого прямые затраты</t>
        </is>
      </c>
      <c r="I111" s="244" t="n"/>
      <c r="J111" s="244" t="n"/>
      <c r="K111" s="270" t="inlineStr"/>
      <c r="L111" s="244" t="n"/>
      <c r="M111" s="270" t="inlineStr"/>
      <c r="N111" s="244" t="n"/>
      <c r="O111" s="244" t="n"/>
      <c r="P111" s="270" t="inlineStr"/>
      <c r="Q111" s="270" t="inlineStr"/>
      <c r="R111" s="270" t="inlineStr"/>
      <c r="S111" s="270" t="inlineStr"/>
      <c r="T111" s="270" t="inlineStr"/>
      <c r="U111" s="244" t="n"/>
      <c r="V111" s="244" t="n"/>
      <c r="W111" s="244" t="n"/>
      <c r="X111" s="270" t="inlineStr"/>
      <c r="Y111" s="244" t="n"/>
      <c r="Z111" s="271" t="n">
        <v>67.22</v>
      </c>
      <c r="AA111" s="244" t="n"/>
      <c r="AB111" s="244" t="n"/>
      <c r="AC111" s="244" t="n"/>
    </row>
    <row r="112" ht="12.2" customHeight="1" s="199">
      <c r="C112" s="251" t="inlineStr"/>
      <c r="H112" s="251" t="inlineStr">
        <is>
          <t>ФОТ</t>
        </is>
      </c>
      <c r="K112" s="251" t="inlineStr"/>
      <c r="M112" s="235" t="inlineStr"/>
      <c r="P112" s="235" t="inlineStr"/>
      <c r="Q112" s="235" t="inlineStr"/>
      <c r="R112" s="251" t="inlineStr"/>
      <c r="S112" s="251" t="inlineStr"/>
      <c r="T112" s="251" t="inlineStr"/>
      <c r="X112" s="251" t="inlineStr"/>
      <c r="Z112" s="259" t="n">
        <v>67.22</v>
      </c>
    </row>
    <row r="113" ht="24.6" customHeight="1" s="199">
      <c r="C113" s="251" t="inlineStr">
        <is>
          <t>812/пр_2020_прил._т._п.101_гр.3</t>
        </is>
      </c>
      <c r="H113" s="251" t="inlineStr">
        <is>
          <t>НР (Электромонтажные работы)</t>
        </is>
      </c>
      <c r="K113" s="251" t="inlineStr">
        <is>
          <t>%</t>
        </is>
      </c>
      <c r="M113" s="268" t="n">
        <v>91</v>
      </c>
      <c r="P113" s="235" t="inlineStr"/>
      <c r="Q113" s="259" t="n">
        <v>91</v>
      </c>
      <c r="R113" s="251" t="inlineStr"/>
      <c r="S113" s="251" t="inlineStr"/>
      <c r="T113" s="251" t="inlineStr"/>
      <c r="X113" s="251" t="inlineStr"/>
      <c r="Z113" s="259" t="n">
        <v>61.17</v>
      </c>
    </row>
    <row r="114" ht="24.6" customHeight="1" s="199">
      <c r="C114" s="251" t="inlineStr">
        <is>
          <t>774/пр_2020_прил._т._п.101_гр.3</t>
        </is>
      </c>
      <c r="H114" s="251" t="inlineStr">
        <is>
          <t>СП (Электромонтажные работы)</t>
        </is>
      </c>
      <c r="K114" s="251" t="inlineStr">
        <is>
          <t>%</t>
        </is>
      </c>
      <c r="M114" s="268" t="n">
        <v>48</v>
      </c>
      <c r="P114" s="235" t="inlineStr"/>
      <c r="Q114" s="259" t="n">
        <v>48</v>
      </c>
      <c r="R114" s="251" t="inlineStr"/>
      <c r="S114" s="251" t="inlineStr"/>
      <c r="T114" s="251" t="inlineStr"/>
      <c r="X114" s="251" t="inlineStr"/>
      <c r="Z114" s="259" t="n">
        <v>32.27</v>
      </c>
    </row>
    <row r="115">
      <c r="A115" s="272" t="n"/>
      <c r="B115" s="272" t="n"/>
      <c r="C115" s="272" t="n"/>
      <c r="D115" s="272" t="n"/>
      <c r="E115" s="272" t="n"/>
      <c r="F115" s="272" t="n"/>
      <c r="G115" s="272" t="n"/>
      <c r="H115" s="272" t="n"/>
      <c r="I115" s="272" t="n"/>
      <c r="J115" s="272" t="n"/>
      <c r="K115" s="272" t="n"/>
      <c r="L115" s="272" t="n"/>
      <c r="M115" s="272" t="n"/>
      <c r="N115" s="272" t="n"/>
      <c r="O115" s="272" t="n"/>
      <c r="P115" s="272" t="n"/>
      <c r="Q115" s="272" t="n"/>
      <c r="R115" s="272" t="n"/>
      <c r="S115" s="272" t="n"/>
      <c r="T115" s="272" t="n"/>
      <c r="U115" s="272" t="n"/>
      <c r="V115" s="272" t="n"/>
      <c r="W115" s="272" t="n"/>
      <c r="X115" s="272" t="n"/>
      <c r="Y115" s="272" t="n"/>
      <c r="Z115" s="272" t="n"/>
      <c r="AA115" s="272" t="n"/>
      <c r="AB115" s="272" t="n"/>
      <c r="AC115" s="272" t="n"/>
    </row>
    <row r="116" ht="12.2" customHeight="1" s="199">
      <c r="H116" s="258" t="inlineStr">
        <is>
          <t>Всего по позиции</t>
        </is>
      </c>
      <c r="S116" s="251" t="inlineStr"/>
      <c r="T116" s="260" t="n">
        <v>8033</v>
      </c>
      <c r="X116" s="251" t="inlineStr"/>
      <c r="Z116" s="260" t="n">
        <v>160.66</v>
      </c>
    </row>
    <row r="117" ht="24.6" customHeight="1" s="199">
      <c r="A117" s="251" t="inlineStr">
        <is>
          <t>8</t>
        </is>
      </c>
      <c r="B117" s="258" t="inlineStr">
        <is>
          <t>13</t>
        </is>
      </c>
      <c r="C117" s="258" t="inlineStr">
        <is>
          <t>20.3.02.12-0006</t>
        </is>
      </c>
      <c r="H117" s="258" t="inlineStr">
        <is>
          <t>Лампа энергосберегающая с цоколем E27, мощность 9 Вт прим</t>
        </is>
      </c>
      <c r="K117" s="258" t="inlineStr">
        <is>
          <t>шт</t>
        </is>
      </c>
      <c r="M117" s="268" t="n">
        <v>2</v>
      </c>
      <c r="P117" s="235" t="inlineStr"/>
      <c r="Q117" s="260" t="n">
        <v>2</v>
      </c>
      <c r="R117" s="259" t="n">
        <v>9.890000000000001</v>
      </c>
      <c r="S117" s="259" t="n">
        <v>1.41</v>
      </c>
      <c r="T117" s="259" t="n">
        <v>13.94</v>
      </c>
      <c r="X117" s="235" t="inlineStr"/>
      <c r="Z117" s="259" t="n">
        <v>27.88</v>
      </c>
    </row>
    <row r="118" ht="12.2" customHeight="1" s="199">
      <c r="C118" s="251" t="inlineStr"/>
      <c r="H118" s="251" t="inlineStr"/>
      <c r="K118" s="251" t="inlineStr"/>
      <c r="M118" s="235" t="inlineStr"/>
      <c r="P118" s="235" t="inlineStr"/>
      <c r="Q118" s="235" t="inlineStr"/>
      <c r="R118" s="251" t="inlineStr"/>
      <c r="S118" s="251" t="inlineStr"/>
      <c r="T118" s="251" t="inlineStr"/>
      <c r="X118" s="251" t="inlineStr"/>
      <c r="Z118" s="235" t="inlineStr"/>
    </row>
    <row r="119">
      <c r="A119" s="272" t="n"/>
      <c r="B119" s="272" t="n"/>
      <c r="C119" s="272" t="n"/>
      <c r="D119" s="272" t="n"/>
      <c r="E119" s="272" t="n"/>
      <c r="F119" s="272" t="n"/>
      <c r="G119" s="272" t="n"/>
      <c r="H119" s="272" t="n"/>
      <c r="I119" s="272" t="n"/>
      <c r="J119" s="272" t="n"/>
      <c r="K119" s="272" t="n"/>
      <c r="L119" s="272" t="n"/>
      <c r="M119" s="272" t="n"/>
      <c r="N119" s="272" t="n"/>
      <c r="O119" s="272" t="n"/>
      <c r="P119" s="272" t="n"/>
      <c r="Q119" s="272" t="n"/>
      <c r="R119" s="272" t="n"/>
      <c r="S119" s="272" t="n"/>
      <c r="T119" s="272" t="n"/>
      <c r="U119" s="272" t="n"/>
      <c r="V119" s="272" t="n"/>
      <c r="W119" s="272" t="n"/>
      <c r="X119" s="272" t="n"/>
      <c r="Y119" s="272" t="n"/>
      <c r="Z119" s="272" t="n"/>
      <c r="AA119" s="272" t="n"/>
      <c r="AB119" s="272" t="n"/>
      <c r="AC119" s="272" t="n"/>
    </row>
    <row r="120" ht="12.2" customHeight="1" s="199">
      <c r="H120" s="258" t="inlineStr">
        <is>
          <t>Всего по позиции</t>
        </is>
      </c>
      <c r="S120" s="251" t="inlineStr"/>
      <c r="T120" s="260" t="n">
        <v>13.94</v>
      </c>
      <c r="X120" s="251" t="inlineStr"/>
      <c r="Z120" s="260" t="n">
        <v>27.88</v>
      </c>
    </row>
    <row r="121" ht="12.2" customHeight="1" s="199">
      <c r="C121" s="273" t="inlineStr"/>
      <c r="H121" s="273" t="inlineStr">
        <is>
          <t>Итого по подразделу</t>
        </is>
      </c>
      <c r="Q121" s="273" t="inlineStr"/>
      <c r="R121" s="273" t="inlineStr"/>
      <c r="Z121" s="274" t="n">
        <v>188.54</v>
      </c>
    </row>
    <row r="122">
      <c r="A122" s="272" t="n"/>
      <c r="B122" s="272" t="n"/>
      <c r="C122" s="272" t="n"/>
      <c r="D122" s="272" t="n"/>
      <c r="E122" s="272" t="n"/>
      <c r="F122" s="272" t="n"/>
      <c r="G122" s="272" t="n"/>
      <c r="H122" s="272" t="n"/>
      <c r="I122" s="272" t="n"/>
      <c r="J122" s="272" t="n"/>
      <c r="K122" s="272" t="n"/>
      <c r="L122" s="272" t="n"/>
      <c r="M122" s="272" t="n"/>
      <c r="N122" s="272" t="n"/>
      <c r="O122" s="272" t="n"/>
      <c r="P122" s="272" t="n"/>
      <c r="Q122" s="272" t="n"/>
      <c r="R122" s="272" t="n"/>
      <c r="S122" s="272" t="n"/>
      <c r="T122" s="272" t="n"/>
      <c r="U122" s="272" t="n"/>
      <c r="V122" s="272" t="n"/>
      <c r="W122" s="272" t="n"/>
      <c r="X122" s="272" t="n"/>
      <c r="Y122" s="272" t="n"/>
      <c r="Z122" s="272" t="n"/>
      <c r="AA122" s="272" t="n"/>
      <c r="AB122" s="272" t="n"/>
      <c r="AC122" s="272" t="n"/>
    </row>
    <row r="123" ht="12.2" customHeight="1" s="199">
      <c r="C123" s="251" t="inlineStr"/>
      <c r="H123" s="251" t="inlineStr">
        <is>
          <t>Итого прямые затраты по разделу "ул Текстильщиков, д.7"</t>
        </is>
      </c>
      <c r="Q123" s="251" t="inlineStr"/>
      <c r="R123" s="251" t="inlineStr"/>
      <c r="Z123" s="259" t="n">
        <v>17596.85</v>
      </c>
    </row>
    <row r="124" ht="12.2" customHeight="1" s="199">
      <c r="C124" s="262" t="inlineStr"/>
      <c r="H124" s="262" t="inlineStr">
        <is>
          <t xml:space="preserve">   в том числе:</t>
        </is>
      </c>
      <c r="Q124" s="262" t="inlineStr"/>
      <c r="R124" s="262" t="inlineStr"/>
      <c r="Z124" s="263" t="inlineStr"/>
    </row>
    <row r="125" ht="12.2" customHeight="1" s="199">
      <c r="C125" s="251" t="inlineStr"/>
      <c r="H125" s="251" t="inlineStr">
        <is>
          <t xml:space="preserve">   оплата труда (ОТ)</t>
        </is>
      </c>
      <c r="Q125" s="251" t="inlineStr"/>
      <c r="R125" s="251" t="inlineStr"/>
      <c r="Z125" s="259" t="n">
        <v>16261.71</v>
      </c>
    </row>
    <row r="126" ht="12.2" customHeight="1" s="199">
      <c r="C126" s="251" t="inlineStr"/>
      <c r="H126" s="251" t="inlineStr">
        <is>
          <t xml:space="preserve">   эксплуатация машин и механизмов</t>
        </is>
      </c>
      <c r="Q126" s="251" t="inlineStr"/>
      <c r="R126" s="251" t="inlineStr"/>
      <c r="Z126" s="259" t="n">
        <v>5.51</v>
      </c>
    </row>
    <row r="127" ht="12.2" customHeight="1" s="199">
      <c r="C127" s="251" t="inlineStr"/>
      <c r="H127" s="251" t="inlineStr">
        <is>
          <t xml:space="preserve">   оплата труда машинистов (ОТм)            </t>
        </is>
      </c>
      <c r="Q127" s="251" t="inlineStr"/>
      <c r="R127" s="251" t="inlineStr"/>
      <c r="Z127" s="259" t="n">
        <v>4.58</v>
      </c>
    </row>
    <row r="128" ht="12.2" customHeight="1" s="199">
      <c r="C128" s="251" t="inlineStr"/>
      <c r="H128" s="251" t="inlineStr">
        <is>
          <t xml:space="preserve">   материальные ресурсы</t>
        </is>
      </c>
      <c r="Q128" s="251" t="inlineStr"/>
      <c r="R128" s="251" t="inlineStr"/>
      <c r="Z128" s="259" t="n">
        <v>1325.05</v>
      </c>
    </row>
    <row r="129" ht="12.2" customHeight="1" s="199">
      <c r="C129" s="251" t="inlineStr"/>
      <c r="H129" s="251" t="inlineStr">
        <is>
          <t xml:space="preserve">   перевозка</t>
        </is>
      </c>
      <c r="Q129" s="251" t="inlineStr"/>
      <c r="R129" s="251" t="inlineStr"/>
      <c r="Z129" s="259" t="n">
        <v>0</v>
      </c>
    </row>
    <row r="130" ht="12.2" customHeight="1" s="199">
      <c r="C130" s="251" t="inlineStr"/>
      <c r="H130" s="251" t="inlineStr">
        <is>
          <t>Итого ФОТ (справочно)</t>
        </is>
      </c>
      <c r="Q130" s="251" t="inlineStr"/>
      <c r="R130" s="251" t="inlineStr"/>
      <c r="Z130" s="259" t="n">
        <v>16266.29</v>
      </c>
    </row>
    <row r="131" ht="12.2" customHeight="1" s="199">
      <c r="C131" s="251" t="inlineStr"/>
      <c r="H131" s="251" t="inlineStr">
        <is>
          <t>Итого накладные расходы</t>
        </is>
      </c>
      <c r="Q131" s="251" t="inlineStr"/>
      <c r="R131" s="251" t="inlineStr"/>
      <c r="Z131" s="259" t="n">
        <v>16746.2</v>
      </c>
    </row>
    <row r="132" ht="12.2" customHeight="1" s="199">
      <c r="C132" s="251" t="inlineStr"/>
      <c r="H132" s="251" t="inlineStr">
        <is>
          <t>Итого сметная прибыль</t>
        </is>
      </c>
      <c r="Q132" s="251" t="inlineStr"/>
      <c r="R132" s="251" t="inlineStr"/>
      <c r="Z132" s="259" t="n">
        <v>8455.790000000001</v>
      </c>
    </row>
    <row r="133" ht="12.2" customHeight="1" s="199">
      <c r="C133" s="251" t="inlineStr"/>
      <c r="H133" s="251" t="inlineStr">
        <is>
          <t>Итого оборудование</t>
        </is>
      </c>
      <c r="Q133" s="251" t="inlineStr"/>
      <c r="R133" s="251" t="inlineStr"/>
      <c r="Z133" s="259" t="n">
        <v>0</v>
      </c>
    </row>
    <row r="134" ht="12.2" customHeight="1" s="199">
      <c r="C134" s="251" t="inlineStr"/>
      <c r="H134" s="251" t="inlineStr">
        <is>
          <t>Итого прочие затраты</t>
        </is>
      </c>
      <c r="Q134" s="251" t="inlineStr"/>
      <c r="R134" s="251" t="inlineStr"/>
      <c r="Z134" s="259" t="n">
        <v>0</v>
      </c>
    </row>
    <row r="135" ht="12.2" customHeight="1" s="199">
      <c r="C135" s="258" t="inlineStr"/>
      <c r="H135" s="258" t="inlineStr">
        <is>
          <t>Итого по разделу "ул Текстильщиков, д.7"</t>
        </is>
      </c>
      <c r="Q135" s="258" t="inlineStr"/>
      <c r="R135" s="258" t="inlineStr"/>
      <c r="Z135" s="260" t="n">
        <v>42798.84</v>
      </c>
    </row>
    <row r="136" ht="12.2" customHeight="1" s="199">
      <c r="C136" s="262" t="inlineStr"/>
      <c r="H136" s="262" t="inlineStr">
        <is>
          <t xml:space="preserve">   в том числе:</t>
        </is>
      </c>
      <c r="Q136" s="262" t="inlineStr"/>
      <c r="R136" s="262" t="inlineStr"/>
      <c r="Z136" s="263" t="inlineStr"/>
    </row>
    <row r="137" ht="12.2" customHeight="1" s="199">
      <c r="C137" s="251" t="inlineStr"/>
      <c r="H137" s="251" t="inlineStr">
        <is>
          <t xml:space="preserve">   материальные ресурсы, отсутствующие в ФРСН </t>
        </is>
      </c>
      <c r="Q137" s="251" t="inlineStr"/>
      <c r="R137" s="251" t="inlineStr"/>
      <c r="Z137" s="259" t="n">
        <v>0</v>
      </c>
    </row>
    <row r="138" ht="12.2" customHeight="1" s="199">
      <c r="C138" s="251" t="inlineStr"/>
      <c r="H138" s="251" t="inlineStr">
        <is>
          <t xml:space="preserve">   оборудование, отсутствующее в ФРСН </t>
        </is>
      </c>
      <c r="Q138" s="251" t="inlineStr"/>
      <c r="R138" s="251" t="inlineStr"/>
      <c r="Z138" s="259" t="n">
        <v>0</v>
      </c>
    </row>
    <row r="139" ht="12.2" customHeight="1" s="199">
      <c r="C139" s="251" t="inlineStr"/>
      <c r="H139" s="251" t="inlineStr">
        <is>
          <t xml:space="preserve">   затраты труда рабочих</t>
        </is>
      </c>
      <c r="Q139" s="235" t="inlineStr">
        <is>
          <t>34,961</t>
        </is>
      </c>
      <c r="R139" s="251" t="inlineStr"/>
      <c r="Z139" s="235" t="inlineStr"/>
    </row>
    <row r="140" ht="12.2" customHeight="1" s="199">
      <c r="C140" s="251" t="inlineStr"/>
      <c r="H140" s="251" t="inlineStr">
        <is>
          <t xml:space="preserve">   затраты труда машинистов</t>
        </is>
      </c>
      <c r="Q140" s="235" t="inlineStr">
        <is>
          <t>0,0086</t>
        </is>
      </c>
      <c r="R140" s="251" t="inlineStr"/>
      <c r="Z140" s="235" t="inlineStr"/>
    </row>
    <row r="141">
      <c r="A141" s="275" t="n"/>
      <c r="B141" s="275" t="n"/>
      <c r="C141" s="275" t="n"/>
      <c r="D141" s="275" t="n"/>
      <c r="E141" s="275" t="n"/>
      <c r="F141" s="275" t="n"/>
      <c r="G141" s="275" t="n"/>
      <c r="H141" s="275" t="n"/>
      <c r="I141" s="275" t="n"/>
      <c r="J141" s="275" t="n"/>
      <c r="K141" s="275" t="n"/>
      <c r="L141" s="275" t="n"/>
      <c r="M141" s="275" t="n"/>
      <c r="N141" s="275" t="n"/>
      <c r="O141" s="275" t="n"/>
      <c r="P141" s="275" t="n"/>
      <c r="Q141" s="275" t="n"/>
      <c r="R141" s="275" t="n"/>
      <c r="S141" s="275" t="n"/>
      <c r="T141" s="275" t="n"/>
      <c r="U141" s="275" t="n"/>
      <c r="V141" s="275" t="n"/>
      <c r="W141" s="275" t="n"/>
      <c r="X141" s="275" t="n"/>
      <c r="Y141" s="275" t="n"/>
      <c r="Z141" s="275" t="n"/>
      <c r="AA141" s="275" t="n"/>
      <c r="AB141" s="275" t="n"/>
      <c r="AC141" s="275" t="n"/>
    </row>
    <row r="142" ht="12.2" customHeight="1" s="199">
      <c r="C142" s="258" t="inlineStr"/>
      <c r="H142" s="258" t="inlineStr">
        <is>
          <t>ВСЕГО строительные работы</t>
        </is>
      </c>
      <c r="Q142" s="258" t="inlineStr"/>
      <c r="R142" s="258" t="inlineStr"/>
      <c r="Z142" s="260" t="n">
        <v>42798.84</v>
      </c>
    </row>
    <row r="143" ht="12.2" customHeight="1" s="199">
      <c r="C143" s="262" t="inlineStr"/>
      <c r="H143" s="262" t="inlineStr">
        <is>
          <t xml:space="preserve">   в том числе:</t>
        </is>
      </c>
      <c r="Q143" s="262" t="inlineStr"/>
      <c r="R143" s="262" t="inlineStr"/>
      <c r="Z143" s="263" t="inlineStr"/>
    </row>
    <row r="144" ht="12.2" customHeight="1" s="199">
      <c r="C144" s="251" t="inlineStr"/>
      <c r="H144" s="251" t="inlineStr">
        <is>
          <t xml:space="preserve">   всего прямые затраты</t>
        </is>
      </c>
      <c r="Q144" s="251" t="inlineStr"/>
      <c r="R144" s="251" t="inlineStr"/>
      <c r="Z144" s="259" t="n">
        <v>17596.85</v>
      </c>
    </row>
    <row r="145" ht="12.2" customHeight="1" s="199">
      <c r="C145" s="262" t="inlineStr"/>
      <c r="H145" s="262" t="inlineStr">
        <is>
          <t xml:space="preserve">      в том числе:</t>
        </is>
      </c>
      <c r="Q145" s="262" t="inlineStr"/>
      <c r="R145" s="262" t="inlineStr"/>
      <c r="Z145" s="263" t="inlineStr"/>
    </row>
    <row r="146" ht="12.2" customHeight="1" s="199">
      <c r="C146" s="251" t="inlineStr"/>
      <c r="H146" s="251" t="inlineStr">
        <is>
          <t xml:space="preserve">      оплата труда (ОТ)</t>
        </is>
      </c>
      <c r="Q146" s="251" t="inlineStr"/>
      <c r="R146" s="251" t="inlineStr"/>
      <c r="Z146" s="259" t="n">
        <v>16261.71</v>
      </c>
    </row>
    <row r="147" ht="12.2" customHeight="1" s="199">
      <c r="C147" s="251" t="inlineStr"/>
      <c r="H147" s="251" t="inlineStr">
        <is>
          <t xml:space="preserve">      эксплуатация машин и механизмов</t>
        </is>
      </c>
      <c r="Q147" s="251" t="inlineStr"/>
      <c r="R147" s="251" t="inlineStr"/>
      <c r="Z147" s="259" t="n">
        <v>5.51</v>
      </c>
    </row>
    <row r="148" ht="12.2" customHeight="1" s="199">
      <c r="C148" s="251" t="inlineStr"/>
      <c r="H148" s="251" t="inlineStr">
        <is>
          <t xml:space="preserve">      оплата труда машинистов (ОТм)            </t>
        </is>
      </c>
      <c r="Q148" s="251" t="inlineStr"/>
      <c r="R148" s="251" t="inlineStr"/>
      <c r="Z148" s="259" t="n">
        <v>4.58</v>
      </c>
    </row>
    <row r="149" ht="12.2" customHeight="1" s="199">
      <c r="C149" s="251" t="inlineStr"/>
      <c r="H149" s="251" t="inlineStr">
        <is>
          <t xml:space="preserve">      материальные ресурсы</t>
        </is>
      </c>
      <c r="Q149" s="251" t="inlineStr"/>
      <c r="R149" s="251" t="inlineStr"/>
      <c r="Z149" s="259" t="n">
        <v>1325.05</v>
      </c>
    </row>
    <row r="150" ht="12.2" customHeight="1" s="199">
      <c r="C150" s="251" t="inlineStr"/>
      <c r="H150" s="251" t="inlineStr">
        <is>
          <t xml:space="preserve">      перевозка</t>
        </is>
      </c>
      <c r="Q150" s="251" t="inlineStr"/>
      <c r="R150" s="251" t="inlineStr"/>
      <c r="Z150" s="259" t="n">
        <v>0</v>
      </c>
    </row>
    <row r="151" ht="12.2" customHeight="1" s="199">
      <c r="C151" s="251" t="inlineStr"/>
      <c r="H151" s="251" t="inlineStr">
        <is>
          <t xml:space="preserve">   всего ФОТ</t>
        </is>
      </c>
      <c r="Q151" s="251" t="inlineStr"/>
      <c r="R151" s="251" t="inlineStr"/>
      <c r="Z151" s="259" t="n">
        <v>16266.29</v>
      </c>
    </row>
    <row r="152" ht="12.2" customHeight="1" s="199">
      <c r="C152" s="251" t="inlineStr"/>
      <c r="H152" s="251" t="inlineStr">
        <is>
          <t xml:space="preserve">   всего накладные расходы</t>
        </is>
      </c>
      <c r="Q152" s="251" t="inlineStr"/>
      <c r="R152" s="251" t="inlineStr"/>
      <c r="Z152" s="259" t="n">
        <v>16746.2</v>
      </c>
    </row>
    <row r="153" ht="12.2" customHeight="1" s="199">
      <c r="C153" s="251" t="inlineStr"/>
      <c r="H153" s="251" t="inlineStr">
        <is>
          <t xml:space="preserve">   всего сметная прибыль</t>
        </is>
      </c>
      <c r="Q153" s="251" t="inlineStr"/>
      <c r="R153" s="251" t="inlineStr"/>
      <c r="Z153" s="259" t="n">
        <v>8455.790000000001</v>
      </c>
    </row>
    <row r="154" ht="12.2" customHeight="1" s="199">
      <c r="C154" s="258" t="inlineStr"/>
      <c r="H154" s="258" t="inlineStr">
        <is>
          <t>ВСЕГО монтажные работы</t>
        </is>
      </c>
      <c r="Q154" s="258" t="inlineStr"/>
      <c r="R154" s="258" t="inlineStr"/>
      <c r="Z154" s="260" t="n">
        <v>0</v>
      </c>
    </row>
    <row r="155" ht="12.2" customHeight="1" s="199">
      <c r="C155" s="262" t="inlineStr"/>
      <c r="H155" s="262" t="inlineStr">
        <is>
          <t xml:space="preserve">   в том числе:</t>
        </is>
      </c>
      <c r="Q155" s="262" t="inlineStr"/>
      <c r="R155" s="262" t="inlineStr"/>
      <c r="Z155" s="263" t="inlineStr"/>
    </row>
    <row r="156" ht="12.2" customHeight="1" s="199">
      <c r="C156" s="251" t="inlineStr"/>
      <c r="H156" s="251" t="inlineStr">
        <is>
          <t xml:space="preserve">   всего прямые затраты</t>
        </is>
      </c>
      <c r="Q156" s="251" t="inlineStr"/>
      <c r="R156" s="251" t="inlineStr"/>
      <c r="Z156" s="259" t="n">
        <v>0</v>
      </c>
    </row>
    <row r="157" ht="12.2" customHeight="1" s="199">
      <c r="C157" s="262" t="inlineStr"/>
      <c r="H157" s="262" t="inlineStr">
        <is>
          <t xml:space="preserve">      в том числе:</t>
        </is>
      </c>
      <c r="Q157" s="262" t="inlineStr"/>
      <c r="R157" s="262" t="inlineStr"/>
      <c r="Z157" s="263" t="inlineStr"/>
    </row>
    <row r="158" ht="12.2" customHeight="1" s="199">
      <c r="C158" s="251" t="inlineStr"/>
      <c r="H158" s="251" t="inlineStr">
        <is>
          <t xml:space="preserve">      оплата труда (ОТ)</t>
        </is>
      </c>
      <c r="Q158" s="251" t="inlineStr"/>
      <c r="R158" s="251" t="inlineStr"/>
      <c r="Z158" s="259" t="n">
        <v>0</v>
      </c>
    </row>
    <row r="159" ht="12.2" customHeight="1" s="199">
      <c r="C159" s="251" t="inlineStr"/>
      <c r="H159" s="251" t="inlineStr">
        <is>
          <t xml:space="preserve">      эксплуатация машин и механизмов</t>
        </is>
      </c>
      <c r="Q159" s="251" t="inlineStr"/>
      <c r="R159" s="251" t="inlineStr"/>
      <c r="Z159" s="259" t="n">
        <v>0</v>
      </c>
    </row>
    <row r="160" ht="12.2" customHeight="1" s="199">
      <c r="C160" s="251" t="inlineStr"/>
      <c r="H160" s="251" t="inlineStr">
        <is>
          <t xml:space="preserve">      оплата труда машинистов (ОТм)            </t>
        </is>
      </c>
      <c r="Q160" s="251" t="inlineStr"/>
      <c r="R160" s="251" t="inlineStr"/>
      <c r="Z160" s="259" t="n">
        <v>0</v>
      </c>
    </row>
    <row r="161" ht="12.2" customHeight="1" s="199">
      <c r="C161" s="251" t="inlineStr"/>
      <c r="H161" s="251" t="inlineStr">
        <is>
          <t xml:space="preserve">      материальные ресурсы</t>
        </is>
      </c>
      <c r="Q161" s="251" t="inlineStr"/>
      <c r="R161" s="251" t="inlineStr"/>
      <c r="Z161" s="259" t="n">
        <v>0</v>
      </c>
    </row>
    <row r="162" ht="12.2" customHeight="1" s="199">
      <c r="C162" s="251" t="inlineStr"/>
      <c r="H162" s="251" t="inlineStr">
        <is>
          <t xml:space="preserve">      перевозка</t>
        </is>
      </c>
      <c r="Q162" s="251" t="inlineStr"/>
      <c r="R162" s="251" t="inlineStr"/>
      <c r="Z162" s="259" t="n">
        <v>0</v>
      </c>
    </row>
    <row r="163" ht="12.2" customHeight="1" s="199">
      <c r="C163" s="251" t="inlineStr"/>
      <c r="H163" s="251" t="inlineStr">
        <is>
          <t xml:space="preserve">   всего ФОТ</t>
        </is>
      </c>
      <c r="Q163" s="251" t="inlineStr"/>
      <c r="R163" s="251" t="inlineStr"/>
      <c r="Z163" s="259" t="n">
        <v>0</v>
      </c>
    </row>
    <row r="164" ht="12.2" customHeight="1" s="199">
      <c r="C164" s="251" t="inlineStr"/>
      <c r="H164" s="251" t="inlineStr">
        <is>
          <t xml:space="preserve">   всего накладные расходы</t>
        </is>
      </c>
      <c r="Q164" s="251" t="inlineStr"/>
      <c r="R164" s="251" t="inlineStr"/>
      <c r="Z164" s="259" t="n">
        <v>0</v>
      </c>
    </row>
    <row r="165" ht="12.2" customHeight="1" s="199">
      <c r="C165" s="251" t="inlineStr"/>
      <c r="H165" s="251" t="inlineStr">
        <is>
          <t xml:space="preserve">   всего сметная прибыль</t>
        </is>
      </c>
      <c r="Q165" s="251" t="inlineStr"/>
      <c r="R165" s="251" t="inlineStr"/>
      <c r="Z165" s="259" t="n">
        <v>0</v>
      </c>
    </row>
    <row r="166" ht="12.2" customHeight="1" s="199">
      <c r="C166" s="258" t="inlineStr"/>
      <c r="H166" s="258" t="inlineStr">
        <is>
          <t>ВСЕГО оборудование</t>
        </is>
      </c>
      <c r="Q166" s="258" t="inlineStr"/>
      <c r="R166" s="258" t="inlineStr"/>
      <c r="Z166" s="260" t="n">
        <v>0</v>
      </c>
    </row>
    <row r="167" ht="12.2" customHeight="1" s="199">
      <c r="C167" s="258" t="inlineStr"/>
      <c r="H167" s="258" t="inlineStr">
        <is>
          <t>ВСЕГО прочие затраты</t>
        </is>
      </c>
      <c r="Q167" s="258" t="inlineStr"/>
      <c r="R167" s="258" t="inlineStr"/>
      <c r="Z167" s="260" t="n">
        <v>0</v>
      </c>
    </row>
    <row r="168" ht="12.2" customHeight="1" s="199">
      <c r="C168" s="262" t="inlineStr"/>
      <c r="H168" s="262" t="inlineStr">
        <is>
          <t xml:space="preserve">   в том числе:</t>
        </is>
      </c>
      <c r="Q168" s="262" t="inlineStr"/>
      <c r="R168" s="262" t="inlineStr"/>
      <c r="Z168" s="263" t="inlineStr"/>
    </row>
    <row r="169" ht="12.2" customHeight="1" s="199">
      <c r="C169" s="251" t="inlineStr"/>
      <c r="H169" s="251" t="inlineStr">
        <is>
          <t xml:space="preserve">   прочие затраты</t>
        </is>
      </c>
      <c r="Q169" s="251" t="inlineStr"/>
      <c r="R169" s="251" t="inlineStr"/>
      <c r="Z169" s="259" t="n">
        <v>0</v>
      </c>
    </row>
    <row r="170" ht="12.2" customHeight="1" s="199">
      <c r="C170" s="251" t="inlineStr"/>
      <c r="H170" s="251" t="inlineStr">
        <is>
          <t xml:space="preserve">   прочие работы</t>
        </is>
      </c>
      <c r="Q170" s="251" t="inlineStr"/>
      <c r="R170" s="251" t="inlineStr"/>
      <c r="Z170" s="259" t="n">
        <v>0</v>
      </c>
    </row>
    <row r="171" ht="12.2" customHeight="1" s="199">
      <c r="C171" s="262" t="inlineStr"/>
      <c r="H171" s="262" t="inlineStr">
        <is>
          <t xml:space="preserve">   в том числе:</t>
        </is>
      </c>
      <c r="Q171" s="262" t="inlineStr"/>
      <c r="R171" s="262" t="inlineStr"/>
      <c r="Z171" s="263" t="inlineStr"/>
    </row>
    <row r="172" ht="12.2" customHeight="1" s="199">
      <c r="C172" s="251" t="inlineStr"/>
      <c r="H172" s="251" t="inlineStr">
        <is>
          <t xml:space="preserve">   всего прямые затраты</t>
        </is>
      </c>
      <c r="Q172" s="251" t="inlineStr"/>
      <c r="R172" s="251" t="inlineStr"/>
      <c r="Z172" s="259" t="n">
        <v>0</v>
      </c>
    </row>
    <row r="173" ht="12.2" customHeight="1" s="199">
      <c r="C173" s="262" t="inlineStr"/>
      <c r="H173" s="262" t="inlineStr">
        <is>
          <t xml:space="preserve">      в том числе:</t>
        </is>
      </c>
      <c r="Q173" s="262" t="inlineStr"/>
      <c r="R173" s="262" t="inlineStr"/>
      <c r="Z173" s="263" t="inlineStr"/>
    </row>
    <row r="174" ht="12.2" customHeight="1" s="199">
      <c r="C174" s="251" t="inlineStr"/>
      <c r="H174" s="251" t="inlineStr">
        <is>
          <t xml:space="preserve">      оплата труда (ОТ)</t>
        </is>
      </c>
      <c r="Q174" s="251" t="inlineStr"/>
      <c r="R174" s="251" t="inlineStr"/>
      <c r="Z174" s="259" t="n">
        <v>0</v>
      </c>
    </row>
    <row r="175" ht="12.2" customHeight="1" s="199">
      <c r="C175" s="251" t="inlineStr"/>
      <c r="H175" s="251" t="inlineStr">
        <is>
          <t xml:space="preserve">      эксплуатация машин и механизмов</t>
        </is>
      </c>
      <c r="Q175" s="251" t="inlineStr"/>
      <c r="R175" s="251" t="inlineStr"/>
      <c r="Z175" s="259" t="n">
        <v>0</v>
      </c>
    </row>
    <row r="176" ht="12.2" customHeight="1" s="199">
      <c r="C176" s="251" t="inlineStr"/>
      <c r="H176" s="251" t="inlineStr">
        <is>
          <t xml:space="preserve">      оплата труда машинистов (ОТм)            </t>
        </is>
      </c>
      <c r="Q176" s="251" t="inlineStr"/>
      <c r="R176" s="251" t="inlineStr"/>
      <c r="Z176" s="259" t="n">
        <v>0</v>
      </c>
    </row>
    <row r="177" ht="12.2" customHeight="1" s="199">
      <c r="C177" s="251" t="inlineStr"/>
      <c r="H177" s="251" t="inlineStr">
        <is>
          <t xml:space="preserve">      материальные ресурсы</t>
        </is>
      </c>
      <c r="Q177" s="251" t="inlineStr"/>
      <c r="R177" s="251" t="inlineStr"/>
      <c r="Z177" s="259" t="n">
        <v>0</v>
      </c>
    </row>
    <row r="178" ht="12.2" customHeight="1" s="199">
      <c r="C178" s="251" t="inlineStr"/>
      <c r="H178" s="251" t="inlineStr">
        <is>
          <t xml:space="preserve">      перевозка</t>
        </is>
      </c>
      <c r="Q178" s="251" t="inlineStr"/>
      <c r="R178" s="251" t="inlineStr"/>
      <c r="Z178" s="259" t="n">
        <v>0</v>
      </c>
    </row>
    <row r="179" ht="12.2" customHeight="1" s="199">
      <c r="C179" s="251" t="inlineStr"/>
      <c r="H179" s="251" t="inlineStr">
        <is>
          <t xml:space="preserve">   всего ФОТ</t>
        </is>
      </c>
      <c r="Q179" s="251" t="inlineStr"/>
      <c r="R179" s="251" t="inlineStr"/>
      <c r="Z179" s="259" t="n">
        <v>0</v>
      </c>
    </row>
    <row r="180" ht="12.2" customHeight="1" s="199">
      <c r="C180" s="251" t="inlineStr"/>
      <c r="H180" s="251" t="inlineStr">
        <is>
          <t xml:space="preserve">   всего накладные расходы</t>
        </is>
      </c>
      <c r="Q180" s="251" t="inlineStr"/>
      <c r="R180" s="251" t="inlineStr"/>
      <c r="Z180" s="259" t="n">
        <v>0</v>
      </c>
    </row>
    <row r="181" ht="12.2" customHeight="1" s="199">
      <c r="C181" s="251" t="inlineStr"/>
      <c r="H181" s="251" t="inlineStr">
        <is>
          <t xml:space="preserve">   всего сметная прибыль</t>
        </is>
      </c>
      <c r="Q181" s="251" t="inlineStr"/>
      <c r="R181" s="251" t="inlineStr"/>
      <c r="Z181" s="259" t="n">
        <v>0</v>
      </c>
    </row>
    <row r="182" ht="12.2" customHeight="1" s="199">
      <c r="C182" s="258" t="inlineStr"/>
      <c r="H182" s="258" t="inlineStr">
        <is>
          <t>ВСЕГО по акту</t>
        </is>
      </c>
      <c r="Q182" s="258" t="inlineStr"/>
      <c r="R182" s="258" t="inlineStr"/>
      <c r="Z182" s="260" t="n">
        <v>42798.84</v>
      </c>
    </row>
    <row r="183" ht="12.2" customHeight="1" s="199">
      <c r="C183" s="262" t="inlineStr"/>
      <c r="H183" s="262" t="inlineStr">
        <is>
          <t xml:space="preserve">   в том числе:</t>
        </is>
      </c>
      <c r="Q183" s="262" t="inlineStr"/>
      <c r="R183" s="262" t="inlineStr"/>
      <c r="Z183" s="263" t="inlineStr"/>
    </row>
    <row r="184" ht="12.2" customHeight="1" s="199">
      <c r="C184" s="251" t="inlineStr"/>
      <c r="H184" s="251" t="inlineStr">
        <is>
          <t xml:space="preserve">   Всего прямые затраты по акту</t>
        </is>
      </c>
      <c r="Q184" s="251" t="inlineStr"/>
      <c r="R184" s="251" t="inlineStr"/>
      <c r="Z184" s="259" t="n">
        <v>17596.85</v>
      </c>
    </row>
    <row r="185" ht="12.2" customHeight="1" s="199">
      <c r="C185" s="262" t="inlineStr"/>
      <c r="H185" s="262" t="inlineStr">
        <is>
          <t xml:space="preserve">      в том числе:</t>
        </is>
      </c>
      <c r="Q185" s="262" t="inlineStr"/>
      <c r="R185" s="262" t="inlineStr"/>
      <c r="Z185" s="263" t="inlineStr"/>
    </row>
    <row r="186" ht="12.2" customHeight="1" s="199">
      <c r="C186" s="251" t="inlineStr"/>
      <c r="H186" s="251" t="inlineStr">
        <is>
          <t xml:space="preserve">      оплата труда (ОТ)</t>
        </is>
      </c>
      <c r="Q186" s="251" t="inlineStr"/>
      <c r="R186" s="251" t="inlineStr"/>
      <c r="Z186" s="259" t="n">
        <v>16261.71</v>
      </c>
    </row>
    <row r="187" ht="12.2" customHeight="1" s="199">
      <c r="C187" s="251" t="inlineStr"/>
      <c r="H187" s="251" t="inlineStr">
        <is>
          <t xml:space="preserve">      эксплуатация машин и механизмов</t>
        </is>
      </c>
      <c r="Q187" s="251" t="inlineStr"/>
      <c r="R187" s="251" t="inlineStr"/>
      <c r="Z187" s="259" t="n">
        <v>5.51</v>
      </c>
    </row>
    <row r="188" ht="12.2" customHeight="1" s="199">
      <c r="C188" s="251" t="inlineStr"/>
      <c r="H188" s="251" t="inlineStr">
        <is>
          <t xml:space="preserve">      оплата труда машинистов (ОТм)            </t>
        </is>
      </c>
      <c r="Q188" s="251" t="inlineStr"/>
      <c r="R188" s="251" t="inlineStr"/>
      <c r="Z188" s="259" t="n">
        <v>4.58</v>
      </c>
    </row>
    <row r="189" ht="12.2" customHeight="1" s="199">
      <c r="C189" s="251" t="inlineStr"/>
      <c r="H189" s="251" t="inlineStr">
        <is>
          <t xml:space="preserve">      материальные ресурсы</t>
        </is>
      </c>
      <c r="Q189" s="251" t="inlineStr"/>
      <c r="R189" s="251" t="inlineStr"/>
      <c r="Z189" s="259" t="n">
        <v>1325.05</v>
      </c>
    </row>
    <row r="190" ht="12.2" customHeight="1" s="199">
      <c r="C190" s="251" t="inlineStr"/>
      <c r="H190" s="251" t="inlineStr">
        <is>
          <t xml:space="preserve">      перевозка</t>
        </is>
      </c>
      <c r="Q190" s="251" t="inlineStr"/>
      <c r="R190" s="251" t="inlineStr"/>
      <c r="Z190" s="259" t="n">
        <v>0</v>
      </c>
    </row>
    <row r="191" ht="12.2" customHeight="1" s="199">
      <c r="C191" s="251" t="inlineStr"/>
      <c r="H191" s="251" t="inlineStr">
        <is>
          <t xml:space="preserve">   Всего ФОТ</t>
        </is>
      </c>
      <c r="Q191" s="251" t="inlineStr"/>
      <c r="R191" s="251" t="inlineStr"/>
      <c r="Z191" s="259" t="n">
        <v>16266.29</v>
      </c>
    </row>
    <row r="192" ht="12.2" customHeight="1" s="199">
      <c r="C192" s="251" t="inlineStr"/>
      <c r="H192" s="251" t="inlineStr">
        <is>
          <t xml:space="preserve">   Всего накладные расходы</t>
        </is>
      </c>
      <c r="Q192" s="251" t="inlineStr"/>
      <c r="R192" s="251" t="inlineStr"/>
      <c r="Z192" s="259" t="n">
        <v>16746.2</v>
      </c>
    </row>
    <row r="193" ht="12.2" customHeight="1" s="199">
      <c r="C193" s="251" t="inlineStr"/>
      <c r="H193" s="251" t="inlineStr">
        <is>
          <t xml:space="preserve">   Всего сметная прибыль</t>
        </is>
      </c>
      <c r="Q193" s="251" t="inlineStr"/>
      <c r="R193" s="251" t="inlineStr"/>
      <c r="Z193" s="259" t="n">
        <v>8455.790000000001</v>
      </c>
    </row>
    <row r="194" ht="12.2" customHeight="1" s="199">
      <c r="C194" s="251" t="inlineStr"/>
      <c r="H194" s="251" t="inlineStr">
        <is>
          <t xml:space="preserve">   Всего оборудование</t>
        </is>
      </c>
      <c r="Q194" s="251" t="inlineStr"/>
      <c r="R194" s="251" t="inlineStr"/>
      <c r="Z194" s="259" t="n">
        <v>0</v>
      </c>
    </row>
    <row r="195" ht="12.2" customHeight="1" s="199">
      <c r="C195" s="251" t="inlineStr"/>
      <c r="H195" s="251" t="inlineStr">
        <is>
          <t xml:space="preserve">   Всего прочие затраты</t>
        </is>
      </c>
      <c r="Q195" s="251" t="inlineStr"/>
      <c r="R195" s="251" t="inlineStr"/>
      <c r="Z195" s="259" t="n">
        <v>0</v>
      </c>
    </row>
    <row r="196" ht="12.2" customHeight="1" s="199">
      <c r="C196" s="273" t="inlineStr"/>
      <c r="H196" s="273" t="inlineStr">
        <is>
          <t>Справочно</t>
        </is>
      </c>
      <c r="Q196" s="273" t="inlineStr"/>
      <c r="R196" s="273" t="inlineStr"/>
      <c r="Z196" s="276" t="inlineStr"/>
    </row>
    <row r="197" ht="12.2" customHeight="1" s="199">
      <c r="C197" s="251" t="inlineStr"/>
      <c r="H197" s="251" t="inlineStr">
        <is>
          <t xml:space="preserve">   материальные ресурсы, отсутствующие в ФРСН </t>
        </is>
      </c>
      <c r="Q197" s="251" t="inlineStr"/>
      <c r="R197" s="251" t="inlineStr"/>
      <c r="Z197" s="259" t="n">
        <v>0</v>
      </c>
    </row>
    <row r="198" ht="12.2" customHeight="1" s="199">
      <c r="C198" s="251" t="inlineStr"/>
      <c r="H198" s="251" t="inlineStr">
        <is>
          <t xml:space="preserve">   оборудование, отсутствующее в ФРСН </t>
        </is>
      </c>
      <c r="Q198" s="251" t="inlineStr"/>
      <c r="R198" s="251" t="inlineStr"/>
      <c r="Z198" s="259" t="n">
        <v>0</v>
      </c>
    </row>
    <row r="199" ht="12.2" customHeight="1" s="199">
      <c r="C199" s="251" t="inlineStr"/>
      <c r="H199" s="251" t="inlineStr">
        <is>
          <t xml:space="preserve">   затраты труда рабочих</t>
        </is>
      </c>
      <c r="Q199" s="235" t="inlineStr">
        <is>
          <t>34,961</t>
        </is>
      </c>
      <c r="R199" s="251" t="inlineStr"/>
      <c r="Z199" s="235" t="inlineStr"/>
    </row>
    <row r="200" ht="12.2" customHeight="1" s="199">
      <c r="C200" s="251" t="inlineStr"/>
      <c r="H200" s="251" t="inlineStr">
        <is>
          <t xml:space="preserve">   затраты труда машинистов</t>
        </is>
      </c>
      <c r="Q200" s="235" t="inlineStr">
        <is>
          <t>0,0086</t>
        </is>
      </c>
      <c r="R200" s="251" t="inlineStr"/>
      <c r="Z200" s="235" t="inlineStr"/>
    </row>
    <row r="201" ht="24.6" customHeight="1" s="199">
      <c r="A201" s="277" t="inlineStr"/>
      <c r="B201" s="277" t="n"/>
      <c r="C201" s="277" t="n"/>
      <c r="D201" s="277" t="n"/>
      <c r="E201" s="277" t="n"/>
      <c r="F201" s="277" t="n"/>
      <c r="G201" s="277" t="n"/>
      <c r="H201" s="278" t="inlineStr">
        <is>
          <t>итого с ндс</t>
        </is>
      </c>
      <c r="J201" s="277" t="n"/>
      <c r="K201" s="277" t="n"/>
      <c r="L201" s="277" t="n"/>
      <c r="M201" s="277" t="n"/>
      <c r="N201" s="277" t="n"/>
      <c r="O201" s="277" t="n"/>
      <c r="P201" s="277" t="n"/>
      <c r="Q201" s="277" t="n">
        <v>20</v>
      </c>
      <c r="R201" s="277" t="n"/>
      <c r="S201" s="277" t="n"/>
      <c r="T201" s="277" t="n"/>
      <c r="U201" s="277" t="n"/>
      <c r="V201" s="277" t="n"/>
      <c r="W201" s="277" t="n"/>
      <c r="X201" s="277" t="n"/>
      <c r="Y201" s="277" t="n"/>
      <c r="Z201" s="279">
        <f>Z182*1.2</f>
        <v/>
      </c>
    </row>
    <row r="202" ht="36.75" customHeight="1" s="199">
      <c r="A202" s="280" t="inlineStr">
        <is>
          <t xml:space="preserve">Сдал: </t>
        </is>
      </c>
      <c r="F202" s="281" t="inlineStr">
        <is>
          <t xml:space="preserve"> Генеральный директор </t>
        </is>
      </c>
      <c r="G202" s="242" t="n"/>
      <c r="H202" s="242" t="n"/>
      <c r="I202" s="280" t="inlineStr">
        <is>
          <t xml:space="preserve"> _____________________ </t>
        </is>
      </c>
      <c r="J202" s="281" t="inlineStr">
        <is>
          <t xml:space="preserve"> </t>
        </is>
      </c>
      <c r="K202" s="242" t="n"/>
      <c r="L202" s="242" t="n"/>
      <c r="M202" s="242" t="n"/>
      <c r="N202" s="242" t="n"/>
      <c r="O202" s="242" t="n"/>
      <c r="P202" s="242" t="n"/>
      <c r="Q202" s="242" t="n"/>
      <c r="R202" s="242" t="n"/>
      <c r="S202" s="242" t="n"/>
      <c r="T202" s="242" t="n"/>
      <c r="U202" s="242" t="n"/>
      <c r="V202" s="242" t="n"/>
      <c r="W202" s="242" t="n"/>
      <c r="X202" s="242" t="n"/>
      <c r="Y202" s="242" t="n"/>
      <c r="Z202" s="242" t="n"/>
      <c r="AA202" s="242" t="n"/>
      <c r="AB202" s="242" t="n"/>
      <c r="AC202" s="242" t="n"/>
    </row>
    <row r="203" ht="12.2" customHeight="1" s="199">
      <c r="A203" s="251" t="inlineStr"/>
      <c r="F203" s="251" t="inlineStr">
        <is>
          <t xml:space="preserve">      (должность)</t>
        </is>
      </c>
      <c r="I203" s="251" t="inlineStr">
        <is>
          <t xml:space="preserve">       (подпись)</t>
        </is>
      </c>
      <c r="J203" s="251" t="inlineStr">
        <is>
          <t xml:space="preserve"> (расшифровка подписи)</t>
        </is>
      </c>
    </row>
    <row r="204" ht="14.85" customHeight="1" s="199">
      <c r="A204" s="282" t="inlineStr">
        <is>
          <t xml:space="preserve">    М.П.</t>
        </is>
      </c>
    </row>
    <row r="205" ht="36.75" customHeight="1" s="199">
      <c r="A205" s="280" t="inlineStr">
        <is>
          <t xml:space="preserve">Принял: </t>
        </is>
      </c>
      <c r="F205" s="281" t="inlineStr">
        <is>
          <t xml:space="preserve">  </t>
        </is>
      </c>
      <c r="G205" s="242" t="n"/>
      <c r="H205" s="242" t="n"/>
      <c r="I205" s="280" t="inlineStr">
        <is>
          <t xml:space="preserve"> _____________________ </t>
        </is>
      </c>
      <c r="J205" s="281" t="inlineStr">
        <is>
          <t xml:space="preserve"> </t>
        </is>
      </c>
      <c r="K205" s="242" t="n"/>
      <c r="L205" s="242" t="n"/>
      <c r="M205" s="242" t="n"/>
      <c r="N205" s="242" t="n"/>
      <c r="O205" s="242" t="n"/>
      <c r="P205" s="242" t="n"/>
      <c r="Q205" s="242" t="n"/>
      <c r="R205" s="242" t="n"/>
      <c r="S205" s="242" t="n"/>
      <c r="T205" s="242" t="n"/>
      <c r="U205" s="242" t="n"/>
      <c r="V205" s="242" t="n"/>
      <c r="W205" s="242" t="n"/>
      <c r="X205" s="242" t="n"/>
      <c r="Y205" s="242" t="n"/>
      <c r="Z205" s="242" t="n"/>
      <c r="AA205" s="242" t="n"/>
      <c r="AB205" s="242" t="n"/>
      <c r="AC205" s="242" t="n"/>
    </row>
    <row r="206" ht="12.2" customHeight="1" s="199">
      <c r="A206" s="251" t="inlineStr"/>
      <c r="F206" s="251" t="inlineStr">
        <is>
          <t xml:space="preserve">      (должность)</t>
        </is>
      </c>
      <c r="I206" s="251" t="inlineStr">
        <is>
          <t xml:space="preserve">       (подпись)</t>
        </is>
      </c>
      <c r="J206" s="251" t="inlineStr">
        <is>
          <t xml:space="preserve"> (расшифровка подписи)</t>
        </is>
      </c>
    </row>
    <row r="207" ht="14.85" customHeight="1" s="199">
      <c r="A207" s="282" t="inlineStr">
        <is>
          <t xml:space="preserve">    М.П.</t>
        </is>
      </c>
    </row>
  </sheetData>
  <mergeCells count="1409">
    <mergeCell ref="T60:W60"/>
    <mergeCell ref="T52:W52"/>
    <mergeCell ref="AA4:AC4"/>
    <mergeCell ref="H109:J109"/>
    <mergeCell ref="Q187"/>
    <mergeCell ref="B62"/>
    <mergeCell ref="H75:J75"/>
    <mergeCell ref="H111:J111"/>
    <mergeCell ref="B72"/>
    <mergeCell ref="Q195"/>
    <mergeCell ref="T49:W49"/>
    <mergeCell ref="Q189"/>
    <mergeCell ref="H170:P170"/>
    <mergeCell ref="S42"/>
    <mergeCell ref="T42:W42"/>
    <mergeCell ref="S77"/>
    <mergeCell ref="T78:W78"/>
    <mergeCell ref="H172:P172"/>
    <mergeCell ref="A204:AC204"/>
    <mergeCell ref="T50:W50"/>
    <mergeCell ref="Q190"/>
    <mergeCell ref="T44:W44"/>
    <mergeCell ref="H171:P171"/>
    <mergeCell ref="H165:P165"/>
    <mergeCell ref="T80:W80"/>
    <mergeCell ref="B88"/>
    <mergeCell ref="T73:W73"/>
    <mergeCell ref="S95"/>
    <mergeCell ref="D12:V12"/>
    <mergeCell ref="B110"/>
    <mergeCell ref="S88"/>
    <mergeCell ref="C85:G85"/>
    <mergeCell ref="C112:G112"/>
    <mergeCell ref="G9:V9"/>
    <mergeCell ref="K41:L41"/>
    <mergeCell ref="A51"/>
    <mergeCell ref="S90"/>
    <mergeCell ref="X74:Y74"/>
    <mergeCell ref="C114:G114"/>
    <mergeCell ref="X68:Y68"/>
    <mergeCell ref="G11:V11"/>
    <mergeCell ref="K43:L43"/>
    <mergeCell ref="X76:Y76"/>
    <mergeCell ref="T117:W117"/>
    <mergeCell ref="X69:Y69"/>
    <mergeCell ref="Q50"/>
    <mergeCell ref="R51"/>
    <mergeCell ref="H121:P121"/>
    <mergeCell ref="A35"/>
    <mergeCell ref="A62"/>
    <mergeCell ref="H123:P123"/>
    <mergeCell ref="A72"/>
    <mergeCell ref="A28"/>
    <mergeCell ref="K54:L54"/>
    <mergeCell ref="A1:AC1"/>
    <mergeCell ref="X87:Y87"/>
    <mergeCell ref="H201:I201"/>
    <mergeCell ref="A59"/>
    <mergeCell ref="C99:G99"/>
    <mergeCell ref="R44"/>
    <mergeCell ref="H71:J71"/>
    <mergeCell ref="A61"/>
    <mergeCell ref="A88"/>
    <mergeCell ref="H107:J107"/>
    <mergeCell ref="S38"/>
    <mergeCell ref="X113:Y113"/>
    <mergeCell ref="T74:W74"/>
    <mergeCell ref="H134:P134"/>
    <mergeCell ref="Z58:AC58"/>
    <mergeCell ref="C72:G72"/>
    <mergeCell ref="S40"/>
    <mergeCell ref="P39"/>
    <mergeCell ref="C28:G28"/>
    <mergeCell ref="R95"/>
    <mergeCell ref="Q186"/>
    <mergeCell ref="T40:W40"/>
    <mergeCell ref="C186:G186"/>
    <mergeCell ref="T76:W76"/>
    <mergeCell ref="S33"/>
    <mergeCell ref="H25:J27"/>
    <mergeCell ref="R97"/>
    <mergeCell ref="T69:W69"/>
    <mergeCell ref="H169:P169"/>
    <mergeCell ref="S35"/>
    <mergeCell ref="K110:L110"/>
    <mergeCell ref="B79"/>
    <mergeCell ref="Z84:AC84"/>
    <mergeCell ref="H194:P194"/>
    <mergeCell ref="C54:G54"/>
    <mergeCell ref="M45:O45"/>
    <mergeCell ref="Z86:AC86"/>
    <mergeCell ref="S93"/>
    <mergeCell ref="C56:G56"/>
    <mergeCell ref="P50"/>
    <mergeCell ref="M47:O47"/>
    <mergeCell ref="H195:P195"/>
    <mergeCell ref="H189:P189"/>
    <mergeCell ref="S86"/>
    <mergeCell ref="T87:W87"/>
    <mergeCell ref="AB16"/>
    <mergeCell ref="P52"/>
    <mergeCell ref="T59:W59"/>
    <mergeCell ref="H197:P197"/>
    <mergeCell ref="R108"/>
    <mergeCell ref="K39:L39"/>
    <mergeCell ref="T89:W89"/>
    <mergeCell ref="T88:W88"/>
    <mergeCell ref="U21"/>
    <mergeCell ref="Q46"/>
    <mergeCell ref="R176:Y176"/>
    <mergeCell ref="R25:AC25"/>
    <mergeCell ref="R178:Y178"/>
    <mergeCell ref="S114"/>
    <mergeCell ref="B94"/>
    <mergeCell ref="Q41"/>
    <mergeCell ref="Z99:AC99"/>
    <mergeCell ref="S106"/>
    <mergeCell ref="K50:L50"/>
    <mergeCell ref="Q43"/>
    <mergeCell ref="R38"/>
    <mergeCell ref="C129:G129"/>
    <mergeCell ref="K52:L52"/>
    <mergeCell ref="C95:G95"/>
    <mergeCell ref="R40"/>
    <mergeCell ref="H78:J78"/>
    <mergeCell ref="Q103"/>
    <mergeCell ref="M117:O117"/>
    <mergeCell ref="K53:L53"/>
    <mergeCell ref="A50"/>
    <mergeCell ref="H44:J44"/>
    <mergeCell ref="A86"/>
    <mergeCell ref="Q69"/>
    <mergeCell ref="R35"/>
    <mergeCell ref="C155:G155"/>
    <mergeCell ref="A25:B26"/>
    <mergeCell ref="K78:L78"/>
    <mergeCell ref="H73:J73"/>
    <mergeCell ref="Z181:AC181"/>
    <mergeCell ref="C157:G157"/>
    <mergeCell ref="X111:Y111"/>
    <mergeCell ref="C151:G151"/>
    <mergeCell ref="H132:P132"/>
    <mergeCell ref="K80:L80"/>
    <mergeCell ref="R103:Y103"/>
    <mergeCell ref="R68"/>
    <mergeCell ref="K79:L79"/>
    <mergeCell ref="C152:G152"/>
    <mergeCell ref="Q87"/>
    <mergeCell ref="Z49:AC49"/>
    <mergeCell ref="S62"/>
    <mergeCell ref="Z163:AC163"/>
    <mergeCell ref="Z171:AC171"/>
    <mergeCell ref="Q82"/>
    <mergeCell ref="M43:O43"/>
    <mergeCell ref="P46"/>
    <mergeCell ref="Q118"/>
    <mergeCell ref="R121:Y121"/>
    <mergeCell ref="C81:G81"/>
    <mergeCell ref="C170:G170"/>
    <mergeCell ref="R112"/>
    <mergeCell ref="R106"/>
    <mergeCell ref="P43"/>
    <mergeCell ref="H108:J108"/>
    <mergeCell ref="Q169"/>
    <mergeCell ref="H58:R58"/>
    <mergeCell ref="R107"/>
    <mergeCell ref="M77:O77"/>
    <mergeCell ref="S75"/>
    <mergeCell ref="P74"/>
    <mergeCell ref="M33:O33"/>
    <mergeCell ref="R174:Y174"/>
    <mergeCell ref="S110"/>
    <mergeCell ref="A8:F8"/>
    <mergeCell ref="Z95:AC95"/>
    <mergeCell ref="P76"/>
    <mergeCell ref="Q164"/>
    <mergeCell ref="M62:O62"/>
    <mergeCell ref="A10:F10"/>
    <mergeCell ref="Z97:AC97"/>
    <mergeCell ref="S70"/>
    <mergeCell ref="P69"/>
    <mergeCell ref="T106:W106"/>
    <mergeCell ref="M87:O87"/>
    <mergeCell ref="H84:R84"/>
    <mergeCell ref="M59:O59"/>
    <mergeCell ref="A23:AC23"/>
    <mergeCell ref="R200:Y200"/>
    <mergeCell ref="A17:Z17"/>
    <mergeCell ref="Q180"/>
    <mergeCell ref="Z121:AC121"/>
    <mergeCell ref="M88:O88"/>
    <mergeCell ref="M82:O82"/>
    <mergeCell ref="Q188"/>
    <mergeCell ref="Q65"/>
    <mergeCell ref="Z123:AC123"/>
    <mergeCell ref="M54:O54"/>
    <mergeCell ref="M90:O90"/>
    <mergeCell ref="P87"/>
    <mergeCell ref="Z152:AC152"/>
    <mergeCell ref="P89"/>
    <mergeCell ref="Z118:AC118"/>
    <mergeCell ref="V20:Z20"/>
    <mergeCell ref="R64"/>
    <mergeCell ref="C148:G148"/>
    <mergeCell ref="K77:L77"/>
    <mergeCell ref="Z134:AC134"/>
    <mergeCell ref="Q85"/>
    <mergeCell ref="Z47:AC47"/>
    <mergeCell ref="Q78"/>
    <mergeCell ref="H103:P103"/>
    <mergeCell ref="Q114"/>
    <mergeCell ref="W12:Z12"/>
    <mergeCell ref="K87:L87"/>
    <mergeCell ref="Q80"/>
    <mergeCell ref="R75"/>
    <mergeCell ref="C166:G166"/>
    <mergeCell ref="K95:L95"/>
    <mergeCell ref="Z162:AC162"/>
    <mergeCell ref="K89:L89"/>
    <mergeCell ref="Q138"/>
    <mergeCell ref="K88:L88"/>
    <mergeCell ref="Q140"/>
    <mergeCell ref="K90:L90"/>
    <mergeCell ref="Q106"/>
    <mergeCell ref="R145:Y145"/>
    <mergeCell ref="C192:G192"/>
    <mergeCell ref="R139:Y139"/>
    <mergeCell ref="P72"/>
    <mergeCell ref="AA8:AC8"/>
    <mergeCell ref="R147:Y147"/>
    <mergeCell ref="C194:G194"/>
    <mergeCell ref="P65"/>
    <mergeCell ref="R140:Y140"/>
    <mergeCell ref="AA10:AC10"/>
    <mergeCell ref="T51:W51"/>
    <mergeCell ref="C189:G189"/>
    <mergeCell ref="K118:L118"/>
    <mergeCell ref="C34:G34"/>
    <mergeCell ref="Q178"/>
    <mergeCell ref="Q153"/>
    <mergeCell ref="M86:O86"/>
    <mergeCell ref="M80:O80"/>
    <mergeCell ref="T67:W67"/>
    <mergeCell ref="R158:Y158"/>
    <mergeCell ref="Z148:AC148"/>
    <mergeCell ref="X26:Y27"/>
    <mergeCell ref="R193:Y193"/>
    <mergeCell ref="T33:W33"/>
    <mergeCell ref="C118:G118"/>
    <mergeCell ref="P85"/>
    <mergeCell ref="AA21:AC21"/>
    <mergeCell ref="R160:Y160"/>
    <mergeCell ref="A13:C13"/>
    <mergeCell ref="T35:W35"/>
    <mergeCell ref="P80"/>
    <mergeCell ref="F205:H205"/>
    <mergeCell ref="R184:Y184"/>
    <mergeCell ref="Z130:AC130"/>
    <mergeCell ref="M70:O70"/>
    <mergeCell ref="A202:E202"/>
    <mergeCell ref="Z132:AC132"/>
    <mergeCell ref="H188:P188"/>
    <mergeCell ref="M99:O99"/>
    <mergeCell ref="W8:Z8"/>
    <mergeCell ref="P106"/>
    <mergeCell ref="E6:V6"/>
    <mergeCell ref="Q136"/>
    <mergeCell ref="H53:J53"/>
    <mergeCell ref="Q131"/>
    <mergeCell ref="Z189:AC189"/>
    <mergeCell ref="H55:J55"/>
    <mergeCell ref="X84:Y84"/>
    <mergeCell ref="R136:Y136"/>
    <mergeCell ref="AA6:AC6"/>
    <mergeCell ref="X86:Y86"/>
    <mergeCell ref="C185:G185"/>
    <mergeCell ref="K114:L114"/>
    <mergeCell ref="H138:P138"/>
    <mergeCell ref="Q149"/>
    <mergeCell ref="H37:J37"/>
    <mergeCell ref="H140:P140"/>
    <mergeCell ref="Q151"/>
    <mergeCell ref="P56"/>
    <mergeCell ref="S39"/>
    <mergeCell ref="AA17:AC17"/>
    <mergeCell ref="B42"/>
    <mergeCell ref="X106:Y106"/>
    <mergeCell ref="B44"/>
    <mergeCell ref="R113"/>
    <mergeCell ref="R151:Y151"/>
    <mergeCell ref="R180:Y180"/>
    <mergeCell ref="B37"/>
    <mergeCell ref="H117:J117"/>
    <mergeCell ref="Q170"/>
    <mergeCell ref="F203:H203"/>
    <mergeCell ref="R182:Y182"/>
    <mergeCell ref="Y15:Z15"/>
    <mergeCell ref="C45:G45"/>
    <mergeCell ref="R20:T20"/>
    <mergeCell ref="Q172"/>
    <mergeCell ref="H153:P153"/>
    <mergeCell ref="S50"/>
    <mergeCell ref="C47:G47"/>
    <mergeCell ref="X34:Y34"/>
    <mergeCell ref="X28:Y28"/>
    <mergeCell ref="H186:P186"/>
    <mergeCell ref="R177:Y177"/>
    <mergeCell ref="C40:G40"/>
    <mergeCell ref="B96"/>
    <mergeCell ref="C71:G71"/>
    <mergeCell ref="A7:D7"/>
    <mergeCell ref="X54:Y54"/>
    <mergeCell ref="Z185:AC185"/>
    <mergeCell ref="X56:Y56"/>
    <mergeCell ref="T70:W70"/>
    <mergeCell ref="H51:J51"/>
    <mergeCell ref="A16:X16"/>
    <mergeCell ref="T99:W99"/>
    <mergeCell ref="Z186:AC186"/>
    <mergeCell ref="K51:L51"/>
    <mergeCell ref="T107:W107"/>
    <mergeCell ref="R39"/>
    <mergeCell ref="B109"/>
    <mergeCell ref="H77:J77"/>
    <mergeCell ref="H33:J33"/>
    <mergeCell ref="H136:P136"/>
    <mergeCell ref="H35:J35"/>
    <mergeCell ref="X75:Y75"/>
    <mergeCell ref="Z198:AC198"/>
    <mergeCell ref="H59:J59"/>
    <mergeCell ref="R50"/>
    <mergeCell ref="X95:Y95"/>
    <mergeCell ref="H89:J89"/>
    <mergeCell ref="B33"/>
    <mergeCell ref="H61:J61"/>
    <mergeCell ref="H88:J88"/>
    <mergeCell ref="X97:Y97"/>
    <mergeCell ref="B41"/>
    <mergeCell ref="B35"/>
    <mergeCell ref="Z46:AC46"/>
    <mergeCell ref="Z40:AC40"/>
    <mergeCell ref="H90:J90"/>
    <mergeCell ref="H155:P155"/>
    <mergeCell ref="C168:G168"/>
    <mergeCell ref="H149:P149"/>
    <mergeCell ref="S46"/>
    <mergeCell ref="R173:Y173"/>
    <mergeCell ref="Z41:AC41"/>
    <mergeCell ref="H151:P151"/>
    <mergeCell ref="H150:P150"/>
    <mergeCell ref="Z43:AC43"/>
    <mergeCell ref="B61"/>
    <mergeCell ref="Q184"/>
    <mergeCell ref="B69"/>
    <mergeCell ref="C69:G69"/>
    <mergeCell ref="C96:G96"/>
    <mergeCell ref="M60:O60"/>
    <mergeCell ref="H177:P177"/>
    <mergeCell ref="S74"/>
    <mergeCell ref="C62:G62"/>
    <mergeCell ref="A109"/>
    <mergeCell ref="K108:L108"/>
    <mergeCell ref="C98:G98"/>
    <mergeCell ref="C187:G187"/>
    <mergeCell ref="S76"/>
    <mergeCell ref="A117"/>
    <mergeCell ref="C64:G64"/>
    <mergeCell ref="A111"/>
    <mergeCell ref="X53:Y53"/>
    <mergeCell ref="X47:Y47"/>
    <mergeCell ref="Q28"/>
    <mergeCell ref="T97:W97"/>
    <mergeCell ref="X55:Y55"/>
    <mergeCell ref="M50:O50"/>
    <mergeCell ref="B107"/>
    <mergeCell ref="Z112:AC112"/>
    <mergeCell ref="C82:G82"/>
    <mergeCell ref="H196:P196"/>
    <mergeCell ref="K38:L38"/>
    <mergeCell ref="S87"/>
    <mergeCell ref="X71:Y71"/>
    <mergeCell ref="C111:G111"/>
    <mergeCell ref="S89"/>
    <mergeCell ref="K33:L33"/>
    <mergeCell ref="H67:R67"/>
    <mergeCell ref="A43"/>
    <mergeCell ref="R46"/>
    <mergeCell ref="Z138:AC138"/>
    <mergeCell ref="K35:L35"/>
    <mergeCell ref="T116:W116"/>
    <mergeCell ref="C137:G137"/>
    <mergeCell ref="H86:J86"/>
    <mergeCell ref="R79"/>
    <mergeCell ref="Q42"/>
    <mergeCell ref="C139:G139"/>
    <mergeCell ref="A69"/>
    <mergeCell ref="X117:Y117"/>
    <mergeCell ref="R74"/>
    <mergeCell ref="Z39:AC39"/>
    <mergeCell ref="R76"/>
    <mergeCell ref="H148:P148"/>
    <mergeCell ref="H116:R116"/>
    <mergeCell ref="Q129"/>
    <mergeCell ref="Q95"/>
    <mergeCell ref="Z153:AC153"/>
    <mergeCell ref="H99:J99"/>
    <mergeCell ref="Z65:AC65"/>
    <mergeCell ref="C183:G183"/>
    <mergeCell ref="S72"/>
    <mergeCell ref="Q96"/>
    <mergeCell ref="A107"/>
    <mergeCell ref="K106:L106"/>
    <mergeCell ref="R94"/>
    <mergeCell ref="C176:G176"/>
    <mergeCell ref="R87"/>
    <mergeCell ref="C178:G178"/>
    <mergeCell ref="T68:W68"/>
    <mergeCell ref="K107:L107"/>
    <mergeCell ref="R89"/>
    <mergeCell ref="B78"/>
    <mergeCell ref="AA16"/>
    <mergeCell ref="R155:Y155"/>
    <mergeCell ref="H192:P192"/>
    <mergeCell ref="Z103:AC103"/>
    <mergeCell ref="Z78:AC78"/>
    <mergeCell ref="S85"/>
    <mergeCell ref="P42"/>
    <mergeCell ref="H187:P187"/>
    <mergeCell ref="Z80:AC80"/>
    <mergeCell ref="R26:R27"/>
    <mergeCell ref="Z136:AC136"/>
    <mergeCell ref="C25:G27"/>
    <mergeCell ref="R175:Y175"/>
    <mergeCell ref="Q55"/>
    <mergeCell ref="S111"/>
    <mergeCell ref="Q38"/>
    <mergeCell ref="M96:O96"/>
    <mergeCell ref="C135:G135"/>
    <mergeCell ref="Z131:AC131"/>
    <mergeCell ref="Q40"/>
    <mergeCell ref="M98:O98"/>
    <mergeCell ref="C136:G136"/>
    <mergeCell ref="P97"/>
    <mergeCell ref="R72"/>
    <mergeCell ref="Z149:AC149"/>
    <mergeCell ref="C146:G146"/>
    <mergeCell ref="P113"/>
    <mergeCell ref="K75:L75"/>
    <mergeCell ref="Q68"/>
    <mergeCell ref="Z151:AC151"/>
    <mergeCell ref="Z178:AC178"/>
    <mergeCell ref="R63"/>
    <mergeCell ref="X49:Y49"/>
    <mergeCell ref="Z150:AC150"/>
    <mergeCell ref="A78"/>
    <mergeCell ref="Z144:AC144"/>
    <mergeCell ref="K70:L70"/>
    <mergeCell ref="Z175:AC175"/>
    <mergeCell ref="C174:G174"/>
    <mergeCell ref="C149:G149"/>
    <mergeCell ref="H41:J41"/>
    <mergeCell ref="R91"/>
    <mergeCell ref="R85"/>
    <mergeCell ref="R127:Y127"/>
    <mergeCell ref="W9:Z9"/>
    <mergeCell ref="Q148"/>
    <mergeCell ref="H129:P129"/>
    <mergeCell ref="M40:O40"/>
    <mergeCell ref="S54"/>
    <mergeCell ref="C200:G200"/>
    <mergeCell ref="Z74:AC74"/>
    <mergeCell ref="S56"/>
    <mergeCell ref="P55"/>
    <mergeCell ref="C44:G44"/>
    <mergeCell ref="R111"/>
    <mergeCell ref="M41:O41"/>
    <mergeCell ref="P38"/>
    <mergeCell ref="Z76:AC76"/>
    <mergeCell ref="P40"/>
    <mergeCell ref="Q130"/>
    <mergeCell ref="H185:P185"/>
    <mergeCell ref="Q166"/>
    <mergeCell ref="A2:AC2"/>
    <mergeCell ref="Q132"/>
    <mergeCell ref="I206"/>
    <mergeCell ref="Q159"/>
    <mergeCell ref="M68:O68"/>
    <mergeCell ref="A5:Z5"/>
    <mergeCell ref="R171:Y171"/>
    <mergeCell ref="F202:H202"/>
    <mergeCell ref="R181:Y181"/>
    <mergeCell ref="Q167"/>
    <mergeCell ref="Q161"/>
    <mergeCell ref="M69:O69"/>
    <mergeCell ref="R166:Y166"/>
    <mergeCell ref="Q192"/>
    <mergeCell ref="Z87:AC87"/>
    <mergeCell ref="P68"/>
    <mergeCell ref="K55:L55"/>
    <mergeCell ref="Z89:AC89"/>
    <mergeCell ref="H198:P198"/>
    <mergeCell ref="H49:R49"/>
    <mergeCell ref="Q179"/>
    <mergeCell ref="Q62"/>
    <mergeCell ref="Z120:AC120"/>
    <mergeCell ref="R192:Y192"/>
    <mergeCell ref="Z113:AC113"/>
    <mergeCell ref="Q64"/>
    <mergeCell ref="S120"/>
    <mergeCell ref="X45:Y45"/>
    <mergeCell ref="J205:AC205"/>
    <mergeCell ref="R194:Y194"/>
    <mergeCell ref="M107:O107"/>
    <mergeCell ref="A15:X15"/>
    <mergeCell ref="X46:Y46"/>
    <mergeCell ref="R54"/>
    <mergeCell ref="C145:G145"/>
    <mergeCell ref="P112"/>
    <mergeCell ref="K74:L74"/>
    <mergeCell ref="K68:L68"/>
    <mergeCell ref="R56"/>
    <mergeCell ref="R123:Y123"/>
    <mergeCell ref="R21:T21"/>
    <mergeCell ref="Q75"/>
    <mergeCell ref="R124:Y124"/>
    <mergeCell ref="Z197:AC197"/>
    <mergeCell ref="Z159:AC159"/>
    <mergeCell ref="R126:Y126"/>
    <mergeCell ref="E7:V7"/>
    <mergeCell ref="Z184:AC184"/>
    <mergeCell ref="C158:G158"/>
    <mergeCell ref="H50:J50"/>
    <mergeCell ref="A33"/>
    <mergeCell ref="Q157"/>
    <mergeCell ref="C191:G191"/>
    <mergeCell ref="M65:O65"/>
    <mergeCell ref="Z187:AC187"/>
    <mergeCell ref="P62"/>
    <mergeCell ref="T46:W46"/>
    <mergeCell ref="R137:Y137"/>
    <mergeCell ref="C184:G184"/>
    <mergeCell ref="AA7:AC7"/>
    <mergeCell ref="P64"/>
    <mergeCell ref="B52"/>
    <mergeCell ref="N21:Q21"/>
    <mergeCell ref="Q185"/>
    <mergeCell ref="R188:Y188"/>
    <mergeCell ref="B60"/>
    <mergeCell ref="H166:P166"/>
    <mergeCell ref="Z109:AC109"/>
    <mergeCell ref="Q193"/>
    <mergeCell ref="B53"/>
    <mergeCell ref="R190:Y190"/>
    <mergeCell ref="Q176"/>
    <mergeCell ref="H168:P168"/>
    <mergeCell ref="Z111:AC111"/>
    <mergeCell ref="C53:G53"/>
    <mergeCell ref="Z147:AC147"/>
    <mergeCell ref="H167:P167"/>
    <mergeCell ref="M78:O78"/>
    <mergeCell ref="H161:P161"/>
    <mergeCell ref="P75"/>
    <mergeCell ref="S91"/>
    <mergeCell ref="Q198"/>
    <mergeCell ref="C110:G110"/>
    <mergeCell ref="X72:Y72"/>
    <mergeCell ref="H120:R120"/>
    <mergeCell ref="V21:Z21"/>
    <mergeCell ref="Q128"/>
    <mergeCell ref="C128:G128"/>
    <mergeCell ref="X82:Y82"/>
    <mergeCell ref="A205:E205"/>
    <mergeCell ref="C100:G100"/>
    <mergeCell ref="C94:G94"/>
    <mergeCell ref="C180:G180"/>
    <mergeCell ref="A60"/>
    <mergeCell ref="C182:G182"/>
    <mergeCell ref="X85:Y85"/>
    <mergeCell ref="X114:Y114"/>
    <mergeCell ref="H137:P137"/>
    <mergeCell ref="S34"/>
    <mergeCell ref="A42"/>
    <mergeCell ref="H130:P130"/>
    <mergeCell ref="H98:J98"/>
    <mergeCell ref="S36"/>
    <mergeCell ref="B51"/>
    <mergeCell ref="Z196:AC196"/>
    <mergeCell ref="T72:W72"/>
    <mergeCell ref="R146:Y146"/>
    <mergeCell ref="M46:O46"/>
    <mergeCell ref="C55:G55"/>
    <mergeCell ref="H87:J87"/>
    <mergeCell ref="Q112"/>
    <mergeCell ref="AA11:AC11"/>
    <mergeCell ref="A70"/>
    <mergeCell ref="T58:W58"/>
    <mergeCell ref="B77"/>
    <mergeCell ref="Q200"/>
    <mergeCell ref="T54:W54"/>
    <mergeCell ref="Q194"/>
    <mergeCell ref="H175:P175"/>
    <mergeCell ref="H82:J82"/>
    <mergeCell ref="C52:G52"/>
    <mergeCell ref="S49"/>
    <mergeCell ref="H113:J113"/>
    <mergeCell ref="C37:G37"/>
    <mergeCell ref="H193:P193"/>
    <mergeCell ref="H176:P176"/>
    <mergeCell ref="T85:W85"/>
    <mergeCell ref="T84:W84"/>
    <mergeCell ref="H178:P178"/>
    <mergeCell ref="B95"/>
    <mergeCell ref="T86:W86"/>
    <mergeCell ref="B97"/>
    <mergeCell ref="J202:AC202"/>
    <mergeCell ref="S100"/>
    <mergeCell ref="C63:G63"/>
    <mergeCell ref="C124:G124"/>
    <mergeCell ref="S102"/>
    <mergeCell ref="C90:G90"/>
    <mergeCell ref="Q39"/>
    <mergeCell ref="R34"/>
    <mergeCell ref="X79:Y79"/>
    <mergeCell ref="H43:J43"/>
    <mergeCell ref="R36"/>
    <mergeCell ref="X81:Y81"/>
    <mergeCell ref="H74:J74"/>
    <mergeCell ref="H68:J68"/>
    <mergeCell ref="B108"/>
    <mergeCell ref="X110:Y110"/>
    <mergeCell ref="H133:P133"/>
    <mergeCell ref="H69:J69"/>
    <mergeCell ref="C147:G147"/>
    <mergeCell ref="H128:P128"/>
    <mergeCell ref="C109:G109"/>
    <mergeCell ref="A77"/>
    <mergeCell ref="K76:L76"/>
    <mergeCell ref="AC16"/>
    <mergeCell ref="X94:Y94"/>
    <mergeCell ref="Z37:AC37"/>
    <mergeCell ref="C165:G165"/>
    <mergeCell ref="H146:P146"/>
    <mergeCell ref="Z167:AC167"/>
    <mergeCell ref="A95"/>
    <mergeCell ref="M39:O39"/>
    <mergeCell ref="Z161:AC161"/>
    <mergeCell ref="S53"/>
    <mergeCell ref="Z38:AC38"/>
    <mergeCell ref="A97"/>
    <mergeCell ref="C77:G77"/>
    <mergeCell ref="S45"/>
    <mergeCell ref="X120:Y120"/>
    <mergeCell ref="S55"/>
    <mergeCell ref="C160:G160"/>
    <mergeCell ref="A96"/>
    <mergeCell ref="T56:W56"/>
    <mergeCell ref="A20:M20"/>
    <mergeCell ref="Z63:AC63"/>
    <mergeCell ref="M28:O28"/>
    <mergeCell ref="B59"/>
    <mergeCell ref="S71"/>
    <mergeCell ref="C59:G59"/>
    <mergeCell ref="B86"/>
    <mergeCell ref="Z91:AC91"/>
    <mergeCell ref="S73"/>
    <mergeCell ref="C61:G61"/>
    <mergeCell ref="A108"/>
    <mergeCell ref="H200:P200"/>
    <mergeCell ref="A27"/>
    <mergeCell ref="Z93:AC93"/>
    <mergeCell ref="X44:Y44"/>
    <mergeCell ref="S68"/>
    <mergeCell ref="T95:W95"/>
    <mergeCell ref="M42:O42"/>
    <mergeCell ref="H65:J65"/>
    <mergeCell ref="T120:W120"/>
    <mergeCell ref="J206:AC206"/>
    <mergeCell ref="X63:Y63"/>
    <mergeCell ref="Q79"/>
    <mergeCell ref="R45"/>
    <mergeCell ref="K65:L65"/>
    <mergeCell ref="R55"/>
    <mergeCell ref="Q81"/>
    <mergeCell ref="R47"/>
    <mergeCell ref="W7:Z7"/>
    <mergeCell ref="Q74"/>
    <mergeCell ref="H85:J85"/>
    <mergeCell ref="Q110"/>
    <mergeCell ref="Z34:AC34"/>
    <mergeCell ref="Z28:AC28"/>
    <mergeCell ref="Q76"/>
    <mergeCell ref="A68"/>
    <mergeCell ref="R71"/>
    <mergeCell ref="C162:G162"/>
    <mergeCell ref="S51"/>
    <mergeCell ref="K91:L91"/>
    <mergeCell ref="Z36:AC36"/>
    <mergeCell ref="K85:L85"/>
    <mergeCell ref="H80:J80"/>
    <mergeCell ref="R73"/>
    <mergeCell ref="C164:G164"/>
    <mergeCell ref="Z61:AC61"/>
    <mergeCell ref="T47:W47"/>
    <mergeCell ref="K86:L86"/>
    <mergeCell ref="Q94"/>
    <mergeCell ref="Z62:AC62"/>
    <mergeCell ref="Z56:AC56"/>
    <mergeCell ref="R143:Y143"/>
    <mergeCell ref="C190:G190"/>
    <mergeCell ref="Z64:AC64"/>
    <mergeCell ref="Q89"/>
    <mergeCell ref="P28"/>
    <mergeCell ref="C175:G175"/>
    <mergeCell ref="S64"/>
    <mergeCell ref="M81:O81"/>
    <mergeCell ref="B75"/>
    <mergeCell ref="N20:Q20"/>
    <mergeCell ref="K99:L99"/>
    <mergeCell ref="M76:O76"/>
    <mergeCell ref="R154:Y154"/>
    <mergeCell ref="B70"/>
    <mergeCell ref="Z75:AC75"/>
    <mergeCell ref="S82"/>
    <mergeCell ref="P81"/>
    <mergeCell ref="T65:W65"/>
    <mergeCell ref="R156:Y156"/>
    <mergeCell ref="H184:P184"/>
    <mergeCell ref="K28:L28"/>
    <mergeCell ref="I205"/>
    <mergeCell ref="A4:Z4"/>
    <mergeCell ref="Q44"/>
    <mergeCell ref="M94:O94"/>
    <mergeCell ref="S108"/>
    <mergeCell ref="A30:AC30"/>
    <mergeCell ref="Q45"/>
    <mergeCell ref="H93:R93"/>
    <mergeCell ref="Z128:AC128"/>
    <mergeCell ref="M95:O95"/>
    <mergeCell ref="M89:O89"/>
    <mergeCell ref="Q47"/>
    <mergeCell ref="C133:G133"/>
    <mergeCell ref="P100"/>
    <mergeCell ref="M97:O97"/>
    <mergeCell ref="C127:G127"/>
    <mergeCell ref="P94"/>
    <mergeCell ref="Z129:AC129"/>
    <mergeCell ref="W6:Z6"/>
    <mergeCell ref="K56:L56"/>
    <mergeCell ref="P95"/>
    <mergeCell ref="Q63"/>
    <mergeCell ref="M113:O113"/>
    <mergeCell ref="M108:O108"/>
    <mergeCell ref="W11:Z11"/>
    <mergeCell ref="R82"/>
    <mergeCell ref="Z55:AC55"/>
    <mergeCell ref="Q145"/>
    <mergeCell ref="Q117"/>
    <mergeCell ref="Q111"/>
    <mergeCell ref="Q147"/>
    <mergeCell ref="R150:Y150"/>
    <mergeCell ref="R125:Y125"/>
    <mergeCell ref="A41"/>
    <mergeCell ref="K97:L97"/>
    <mergeCell ref="Z71:AC71"/>
    <mergeCell ref="X100:Y100"/>
    <mergeCell ref="AA13:AC13"/>
    <mergeCell ref="R152:Y152"/>
    <mergeCell ref="C199:G199"/>
    <mergeCell ref="B38"/>
    <mergeCell ref="Z73:AC73"/>
    <mergeCell ref="X102:Y102"/>
    <mergeCell ref="P37"/>
    <mergeCell ref="AA15:AC15"/>
    <mergeCell ref="B40"/>
    <mergeCell ref="P47"/>
    <mergeCell ref="Q158"/>
    <mergeCell ref="S47"/>
    <mergeCell ref="C41:G41"/>
    <mergeCell ref="Q77"/>
    <mergeCell ref="M91:O91"/>
    <mergeCell ref="P63"/>
    <mergeCell ref="T45:W45"/>
    <mergeCell ref="Q160"/>
    <mergeCell ref="R163:Y163"/>
    <mergeCell ref="C43:G43"/>
    <mergeCell ref="M25:Q25"/>
    <mergeCell ref="A6:D6"/>
    <mergeCell ref="R165:Y165"/>
    <mergeCell ref="C36:G36"/>
    <mergeCell ref="Q72"/>
    <mergeCell ref="P91"/>
    <mergeCell ref="R191:Y191"/>
    <mergeCell ref="X52:Y52"/>
    <mergeCell ref="P118"/>
    <mergeCell ref="T102:W102"/>
    <mergeCell ref="W13:Z13"/>
    <mergeCell ref="Q56"/>
    <mergeCell ref="P117"/>
    <mergeCell ref="X37:Y37"/>
    <mergeCell ref="P109"/>
    <mergeCell ref="M106:O106"/>
    <mergeCell ref="Z168:AC168"/>
    <mergeCell ref="S117"/>
    <mergeCell ref="X38:Y38"/>
    <mergeCell ref="Z165:AC165"/>
    <mergeCell ref="T113:W113"/>
    <mergeCell ref="Z200:AC200"/>
    <mergeCell ref="X96:Y96"/>
    <mergeCell ref="Z194:AC194"/>
    <mergeCell ref="H60:J60"/>
    <mergeCell ref="Z166:AC166"/>
    <mergeCell ref="R53"/>
    <mergeCell ref="X98:Y98"/>
    <mergeCell ref="B36"/>
    <mergeCell ref="X91:Y91"/>
    <mergeCell ref="H42:J42"/>
    <mergeCell ref="B39"/>
    <mergeCell ref="H145:P145"/>
    <mergeCell ref="M56:O56"/>
    <mergeCell ref="R134:Y134"/>
    <mergeCell ref="C39:G39"/>
    <mergeCell ref="R37"/>
    <mergeCell ref="Q155"/>
    <mergeCell ref="H147:P147"/>
    <mergeCell ref="X109:Y109"/>
    <mergeCell ref="S26:S27"/>
    <mergeCell ref="Q182"/>
    <mergeCell ref="H163:P163"/>
    <mergeCell ref="H70:J70"/>
    <mergeCell ref="B50"/>
    <mergeCell ref="R187:Y187"/>
    <mergeCell ref="C50:G50"/>
    <mergeCell ref="Q183"/>
    <mergeCell ref="H158:P158"/>
    <mergeCell ref="R189:Y189"/>
    <mergeCell ref="H160:P160"/>
    <mergeCell ref="X51:Y51"/>
    <mergeCell ref="X36:Y36"/>
    <mergeCell ref="C78:G78"/>
    <mergeCell ref="K34:L34"/>
    <mergeCell ref="Z110:AC110"/>
    <mergeCell ref="Q26:Q27"/>
    <mergeCell ref="X67:Y67"/>
    <mergeCell ref="C107:G107"/>
    <mergeCell ref="X61:Y61"/>
    <mergeCell ref="K36:L36"/>
    <mergeCell ref="Q196"/>
    <mergeCell ref="C79:G79"/>
    <mergeCell ref="T111:W111"/>
    <mergeCell ref="C73:G73"/>
    <mergeCell ref="A39"/>
    <mergeCell ref="X62:Y62"/>
    <mergeCell ref="Q37"/>
    <mergeCell ref="T112:W112"/>
    <mergeCell ref="Z193:AC193"/>
    <mergeCell ref="X64:Y64"/>
    <mergeCell ref="A19:U19"/>
    <mergeCell ref="T114:W114"/>
    <mergeCell ref="X93:Y93"/>
    <mergeCell ref="H143:P143"/>
    <mergeCell ref="R62"/>
    <mergeCell ref="A52"/>
    <mergeCell ref="H100:J100"/>
    <mergeCell ref="T36:W36"/>
    <mergeCell ref="Q91"/>
    <mergeCell ref="A110"/>
    <mergeCell ref="H95:J95"/>
    <mergeCell ref="R88"/>
    <mergeCell ref="X108:Y108"/>
    <mergeCell ref="H154:P154"/>
    <mergeCell ref="Z53:AC53"/>
    <mergeCell ref="H97:J97"/>
    <mergeCell ref="R90"/>
    <mergeCell ref="Q181"/>
    <mergeCell ref="T62:W62"/>
    <mergeCell ref="C181:G181"/>
    <mergeCell ref="H162:P162"/>
    <mergeCell ref="H156:P156"/>
    <mergeCell ref="S28"/>
    <mergeCell ref="B73"/>
    <mergeCell ref="P26:P27"/>
    <mergeCell ref="Q109"/>
    <mergeCell ref="T64:W64"/>
    <mergeCell ref="S84"/>
    <mergeCell ref="H157:P157"/>
    <mergeCell ref="B74"/>
    <mergeCell ref="B68"/>
    <mergeCell ref="Z79:AC79"/>
    <mergeCell ref="Q163"/>
    <mergeCell ref="B76"/>
    <mergeCell ref="H182:P182"/>
    <mergeCell ref="S79"/>
    <mergeCell ref="C103:G103"/>
    <mergeCell ref="P45"/>
    <mergeCell ref="H190:P190"/>
    <mergeCell ref="S81"/>
    <mergeCell ref="T82:W82"/>
    <mergeCell ref="H183:P183"/>
    <mergeCell ref="C80:G80"/>
    <mergeCell ref="X58:Y58"/>
    <mergeCell ref="X60:Y60"/>
    <mergeCell ref="Q35"/>
    <mergeCell ref="B87"/>
    <mergeCell ref="Q34"/>
    <mergeCell ref="Z117:AC117"/>
    <mergeCell ref="C131:G131"/>
    <mergeCell ref="S99"/>
    <mergeCell ref="P98"/>
    <mergeCell ref="C87:G87"/>
    <mergeCell ref="Q36"/>
    <mergeCell ref="Z94:AC94"/>
    <mergeCell ref="C89:G89"/>
    <mergeCell ref="K45:L45"/>
    <mergeCell ref="C126:G126"/>
    <mergeCell ref="S94"/>
    <mergeCell ref="C88:G88"/>
    <mergeCell ref="R33"/>
    <mergeCell ref="K47:L47"/>
    <mergeCell ref="C117:G117"/>
    <mergeCell ref="K46:L46"/>
    <mergeCell ref="K40:L40"/>
    <mergeCell ref="A79"/>
    <mergeCell ref="R28"/>
    <mergeCell ref="Z145:AC145"/>
    <mergeCell ref="X73:Y73"/>
    <mergeCell ref="Q54"/>
    <mergeCell ref="M112:O112"/>
    <mergeCell ref="K71:L71"/>
    <mergeCell ref="A105:AC105"/>
    <mergeCell ref="Z174:AC174"/>
    <mergeCell ref="C150:G150"/>
    <mergeCell ref="M114:O114"/>
    <mergeCell ref="C144:G144"/>
    <mergeCell ref="H125:P125"/>
    <mergeCell ref="P111"/>
    <mergeCell ref="A74"/>
    <mergeCell ref="K73:L73"/>
    <mergeCell ref="Z140:AC140"/>
    <mergeCell ref="R86"/>
    <mergeCell ref="H127:P127"/>
    <mergeCell ref="A76"/>
    <mergeCell ref="X99:Y99"/>
    <mergeCell ref="Z26:AC27"/>
    <mergeCell ref="R81"/>
    <mergeCell ref="Q107"/>
    <mergeCell ref="Q100"/>
    <mergeCell ref="M36:O36"/>
    <mergeCell ref="Z158:AC158"/>
    <mergeCell ref="C134:G134"/>
    <mergeCell ref="Z77:AC77"/>
    <mergeCell ref="A94"/>
    <mergeCell ref="P41"/>
    <mergeCell ref="Z160:AC160"/>
    <mergeCell ref="C188:G188"/>
    <mergeCell ref="C163:G163"/>
    <mergeCell ref="S52"/>
    <mergeCell ref="K117:L117"/>
    <mergeCell ref="A87"/>
    <mergeCell ref="P34"/>
    <mergeCell ref="H106:J106"/>
    <mergeCell ref="C76:G76"/>
    <mergeCell ref="A3:AC3"/>
    <mergeCell ref="R99"/>
    <mergeCell ref="Z72:AC72"/>
    <mergeCell ref="S37"/>
    <mergeCell ref="P36"/>
    <mergeCell ref="H181:P181"/>
    <mergeCell ref="A32:AC32"/>
    <mergeCell ref="Q162"/>
    <mergeCell ref="T79:W79"/>
    <mergeCell ref="K112:L112"/>
    <mergeCell ref="R100"/>
    <mergeCell ref="M64:O64"/>
    <mergeCell ref="R167:Y167"/>
    <mergeCell ref="Z88:AC88"/>
    <mergeCell ref="R169:Y169"/>
    <mergeCell ref="B85"/>
    <mergeCell ref="Z90:AC90"/>
    <mergeCell ref="S63"/>
    <mergeCell ref="R162:Y162"/>
    <mergeCell ref="P54"/>
    <mergeCell ref="H199:P199"/>
    <mergeCell ref="R164:Y164"/>
    <mergeCell ref="Q146"/>
    <mergeCell ref="Z85:AC85"/>
    <mergeCell ref="X42:Y42"/>
    <mergeCell ref="A18:AC18"/>
    <mergeCell ref="Q175"/>
    <mergeCell ref="B111"/>
    <mergeCell ref="Z116:AC116"/>
    <mergeCell ref="A14:Z14"/>
    <mergeCell ref="Q177"/>
    <mergeCell ref="Q60"/>
    <mergeCell ref="S116"/>
    <mergeCell ref="M110:O110"/>
    <mergeCell ref="C140:G140"/>
    <mergeCell ref="P82"/>
    <mergeCell ref="K69:L69"/>
    <mergeCell ref="H64:J64"/>
    <mergeCell ref="S118"/>
    <mergeCell ref="X43:Y43"/>
    <mergeCell ref="J203:AC203"/>
    <mergeCell ref="A12:C12"/>
    <mergeCell ref="K64:L64"/>
    <mergeCell ref="R52"/>
    <mergeCell ref="C143:G143"/>
    <mergeCell ref="P110"/>
    <mergeCell ref="K72:L72"/>
    <mergeCell ref="Q71"/>
    <mergeCell ref="Z154:AC154"/>
    <mergeCell ref="C130:G130"/>
    <mergeCell ref="Q73"/>
    <mergeCell ref="Z156:AC156"/>
    <mergeCell ref="Z183:AC183"/>
    <mergeCell ref="C159:G159"/>
    <mergeCell ref="C153:G153"/>
    <mergeCell ref="Z155:AC155"/>
    <mergeCell ref="K82:L82"/>
    <mergeCell ref="C125:G125"/>
    <mergeCell ref="R70"/>
    <mergeCell ref="C161:G161"/>
    <mergeCell ref="Z157:AC157"/>
    <mergeCell ref="A85"/>
    <mergeCell ref="C154:G154"/>
    <mergeCell ref="H46:J46"/>
    <mergeCell ref="R96"/>
    <mergeCell ref="Z182:AC182"/>
    <mergeCell ref="C156:G156"/>
    <mergeCell ref="R138:Y138"/>
    <mergeCell ref="Z59:AC59"/>
    <mergeCell ref="R98"/>
    <mergeCell ref="I202"/>
    <mergeCell ref="S59"/>
    <mergeCell ref="Z177:AC177"/>
    <mergeCell ref="R133:Y133"/>
    <mergeCell ref="Z54:AC54"/>
    <mergeCell ref="S61"/>
    <mergeCell ref="P60"/>
    <mergeCell ref="R135:Y135"/>
    <mergeCell ref="Q142"/>
    <mergeCell ref="Z81:AC81"/>
    <mergeCell ref="R118"/>
    <mergeCell ref="M44:O44"/>
    <mergeCell ref="Q171"/>
    <mergeCell ref="R109"/>
    <mergeCell ref="M79:O79"/>
    <mergeCell ref="Q137"/>
    <mergeCell ref="A21:M21"/>
    <mergeCell ref="M73:O73"/>
    <mergeCell ref="Z201:AC201"/>
    <mergeCell ref="Q173"/>
    <mergeCell ref="Z114:AC114"/>
    <mergeCell ref="R186:Y186"/>
    <mergeCell ref="H164:P164"/>
    <mergeCell ref="P78"/>
    <mergeCell ref="Z107:AC107"/>
    <mergeCell ref="R153:Y153"/>
    <mergeCell ref="Z143:AC143"/>
    <mergeCell ref="M74:O74"/>
    <mergeCell ref="P71"/>
    <mergeCell ref="T34:W34"/>
    <mergeCell ref="Q174"/>
    <mergeCell ref="T28:W28"/>
    <mergeCell ref="Q168"/>
    <mergeCell ref="P79"/>
    <mergeCell ref="P73"/>
    <mergeCell ref="Q199"/>
    <mergeCell ref="M63:O63"/>
    <mergeCell ref="G8:V8"/>
    <mergeCell ref="Z125:AC125"/>
    <mergeCell ref="G10:V10"/>
    <mergeCell ref="Z127:AC127"/>
    <mergeCell ref="R199:Y199"/>
    <mergeCell ref="Q98"/>
    <mergeCell ref="R61"/>
    <mergeCell ref="K81:L81"/>
    <mergeCell ref="Q124"/>
    <mergeCell ref="Y16:Z16"/>
    <mergeCell ref="Q126"/>
    <mergeCell ref="R129:Y129"/>
    <mergeCell ref="X80:Y80"/>
    <mergeCell ref="Z50:AC50"/>
    <mergeCell ref="A203:E203"/>
    <mergeCell ref="R131:Y131"/>
    <mergeCell ref="Q113"/>
    <mergeCell ref="Z52:AC52"/>
    <mergeCell ref="Q108"/>
    <mergeCell ref="Z191:AC191"/>
    <mergeCell ref="C108:G108"/>
    <mergeCell ref="Q144"/>
    <mergeCell ref="A38"/>
    <mergeCell ref="R149:Y149"/>
    <mergeCell ref="A40"/>
    <mergeCell ref="C196:G196"/>
    <mergeCell ref="Z192:AC192"/>
    <mergeCell ref="Q139"/>
    <mergeCell ref="R142:Y142"/>
    <mergeCell ref="AA12:AC12"/>
    <mergeCell ref="C198:G198"/>
    <mergeCell ref="M72:O72"/>
    <mergeCell ref="P44"/>
    <mergeCell ref="T53:W53"/>
    <mergeCell ref="R144:Y144"/>
    <mergeCell ref="AA14:AC14"/>
    <mergeCell ref="C51:G51"/>
    <mergeCell ref="T55:W55"/>
    <mergeCell ref="Q197"/>
    <mergeCell ref="H112:J112"/>
    <mergeCell ref="C38:G38"/>
    <mergeCell ref="H114:J114"/>
    <mergeCell ref="R195:Y195"/>
    <mergeCell ref="R170:Y170"/>
    <mergeCell ref="H173:P173"/>
    <mergeCell ref="C33:G33"/>
    <mergeCell ref="U20"/>
    <mergeCell ref="T81:W81"/>
    <mergeCell ref="R197:Y197"/>
    <mergeCell ref="R172:Y172"/>
    <mergeCell ref="T37:W37"/>
    <mergeCell ref="A207:AC207"/>
    <mergeCell ref="C35:G35"/>
    <mergeCell ref="H174:P174"/>
    <mergeCell ref="C121:G121"/>
    <mergeCell ref="P88"/>
    <mergeCell ref="M85:O85"/>
    <mergeCell ref="V19:AC19"/>
    <mergeCell ref="K44:L44"/>
    <mergeCell ref="T38:W38"/>
    <mergeCell ref="S96"/>
    <mergeCell ref="M118:O118"/>
    <mergeCell ref="T63:W63"/>
    <mergeCell ref="S98"/>
    <mergeCell ref="A206:E206"/>
    <mergeCell ref="D13:V13"/>
    <mergeCell ref="M111:O111"/>
    <mergeCell ref="T71:W71"/>
    <mergeCell ref="H39:J39"/>
    <mergeCell ref="T100:W100"/>
    <mergeCell ref="T94:W94"/>
    <mergeCell ref="X77:Y77"/>
    <mergeCell ref="A34"/>
    <mergeCell ref="H72:J72"/>
    <mergeCell ref="H28:J28"/>
    <mergeCell ref="B106"/>
    <mergeCell ref="Q53"/>
    <mergeCell ref="S109"/>
    <mergeCell ref="H131:P131"/>
    <mergeCell ref="Q133"/>
    <mergeCell ref="A36"/>
    <mergeCell ref="H124:P124"/>
    <mergeCell ref="Q135"/>
    <mergeCell ref="X89:Y89"/>
    <mergeCell ref="H126:P126"/>
    <mergeCell ref="X88:Y88"/>
    <mergeCell ref="H54:J54"/>
    <mergeCell ref="X90:Y90"/>
    <mergeCell ref="B34"/>
    <mergeCell ref="B28"/>
    <mergeCell ref="H56:J56"/>
    <mergeCell ref="Z33:AC33"/>
    <mergeCell ref="AA5:AC5"/>
    <mergeCell ref="H142:P142"/>
    <mergeCell ref="H110:J110"/>
    <mergeCell ref="Z35:AC35"/>
    <mergeCell ref="H144:P144"/>
    <mergeCell ref="S41"/>
    <mergeCell ref="C65:G65"/>
    <mergeCell ref="X116:Y116"/>
    <mergeCell ref="T77:W77"/>
    <mergeCell ref="R168:Y168"/>
    <mergeCell ref="S43"/>
    <mergeCell ref="X118:Y118"/>
    <mergeCell ref="H139:P139"/>
    <mergeCell ref="C60:G60"/>
    <mergeCell ref="M53:O53"/>
    <mergeCell ref="S67"/>
    <mergeCell ref="A75"/>
    <mergeCell ref="C91:G91"/>
    <mergeCell ref="M55:O55"/>
    <mergeCell ref="S69"/>
    <mergeCell ref="T61:W61"/>
    <mergeCell ref="R179:Y179"/>
    <mergeCell ref="C86:G86"/>
    <mergeCell ref="P53"/>
    <mergeCell ref="A106"/>
    <mergeCell ref="C42:G42"/>
    <mergeCell ref="X40:Y40"/>
    <mergeCell ref="T96:W96"/>
    <mergeCell ref="T90:W90"/>
    <mergeCell ref="R117"/>
    <mergeCell ref="M37:O37"/>
    <mergeCell ref="T98:W98"/>
    <mergeCell ref="T91:W91"/>
    <mergeCell ref="C75:G75"/>
    <mergeCell ref="M38:O38"/>
    <mergeCell ref="T93:W93"/>
    <mergeCell ref="Z100:AC100"/>
    <mergeCell ref="Q51"/>
    <mergeCell ref="S107"/>
    <mergeCell ref="T108:W108"/>
    <mergeCell ref="C70:G70"/>
    <mergeCell ref="C106:G106"/>
    <mergeCell ref="T118:W118"/>
    <mergeCell ref="Z102:AC102"/>
    <mergeCell ref="Z188:AC188"/>
    <mergeCell ref="X59:Y59"/>
    <mergeCell ref="T109:W109"/>
    <mergeCell ref="R41"/>
    <mergeCell ref="T75:W75"/>
    <mergeCell ref="H52:J52"/>
    <mergeCell ref="H79:J79"/>
    <mergeCell ref="R43"/>
    <mergeCell ref="H45:J45"/>
    <mergeCell ref="H81:J81"/>
    <mergeCell ref="H47:J47"/>
    <mergeCell ref="X112:Y112"/>
    <mergeCell ref="B27"/>
    <mergeCell ref="R59"/>
    <mergeCell ref="H76:J76"/>
    <mergeCell ref="R69"/>
    <mergeCell ref="H135:P135"/>
    <mergeCell ref="H63:J63"/>
    <mergeCell ref="Q88"/>
    <mergeCell ref="A71"/>
    <mergeCell ref="Z42:AC42"/>
    <mergeCell ref="Q90"/>
    <mergeCell ref="M51:O51"/>
    <mergeCell ref="S65"/>
    <mergeCell ref="M26:O27"/>
    <mergeCell ref="Z44:AC44"/>
    <mergeCell ref="H94:J94"/>
    <mergeCell ref="Z60:AC60"/>
    <mergeCell ref="C172:G172"/>
    <mergeCell ref="C171:G171"/>
    <mergeCell ref="S60"/>
    <mergeCell ref="K100:L100"/>
    <mergeCell ref="Z45:AC45"/>
    <mergeCell ref="K94:L94"/>
    <mergeCell ref="P51"/>
    <mergeCell ref="C173:G173"/>
    <mergeCell ref="B71"/>
    <mergeCell ref="Z70:AC70"/>
    <mergeCell ref="H179:P179"/>
    <mergeCell ref="M34:O34"/>
    <mergeCell ref="Z96:AC96"/>
    <mergeCell ref="R110"/>
    <mergeCell ref="S78"/>
    <mergeCell ref="P77"/>
    <mergeCell ref="H180:P180"/>
    <mergeCell ref="Z98:AC98"/>
    <mergeCell ref="S80"/>
    <mergeCell ref="C68:G68"/>
    <mergeCell ref="K113:L113"/>
    <mergeCell ref="C97:G97"/>
    <mergeCell ref="A24:AC24"/>
    <mergeCell ref="Z124:AC124"/>
    <mergeCell ref="Q33"/>
    <mergeCell ref="Z126:AC126"/>
    <mergeCell ref="K42:L42"/>
    <mergeCell ref="P96"/>
    <mergeCell ref="C123:G123"/>
    <mergeCell ref="P90"/>
    <mergeCell ref="R65"/>
    <mergeCell ref="K37:L37"/>
    <mergeCell ref="Q59"/>
    <mergeCell ref="Z142:AC142"/>
    <mergeCell ref="X70:Y70"/>
    <mergeCell ref="M109:O109"/>
    <mergeCell ref="Q86"/>
    <mergeCell ref="Q61"/>
    <mergeCell ref="M75:O75"/>
    <mergeCell ref="P108"/>
    <mergeCell ref="A44"/>
    <mergeCell ref="H102:R102"/>
    <mergeCell ref="Z137:AC137"/>
    <mergeCell ref="C113:G113"/>
    <mergeCell ref="Z173:AC173"/>
    <mergeCell ref="K63:L63"/>
    <mergeCell ref="A73"/>
    <mergeCell ref="Z139:AC139"/>
    <mergeCell ref="C167:G167"/>
    <mergeCell ref="C142:G142"/>
    <mergeCell ref="K96:L96"/>
    <mergeCell ref="R78"/>
    <mergeCell ref="C169:G169"/>
    <mergeCell ref="K98:L98"/>
    <mergeCell ref="R80"/>
    <mergeCell ref="Z68:AC68"/>
    <mergeCell ref="H118:J118"/>
    <mergeCell ref="Q143"/>
    <mergeCell ref="Q99"/>
    <mergeCell ref="M35:O35"/>
    <mergeCell ref="Z67:AC67"/>
    <mergeCell ref="R148:Y148"/>
    <mergeCell ref="C195:G195"/>
    <mergeCell ref="Z69:AC69"/>
    <mergeCell ref="P33"/>
    <mergeCell ref="C197:G197"/>
    <mergeCell ref="S44"/>
    <mergeCell ref="K109:L109"/>
    <mergeCell ref="P35"/>
    <mergeCell ref="Q125"/>
    <mergeCell ref="M61:O61"/>
    <mergeCell ref="T26:W27"/>
    <mergeCell ref="K111:L111"/>
    <mergeCell ref="Q127"/>
    <mergeCell ref="Q154"/>
    <mergeCell ref="P59"/>
    <mergeCell ref="Q156"/>
    <mergeCell ref="R159:Y159"/>
    <mergeCell ref="P86"/>
    <mergeCell ref="P61"/>
    <mergeCell ref="R161:Y161"/>
    <mergeCell ref="S97"/>
    <mergeCell ref="Z82:AC82"/>
    <mergeCell ref="H191:P191"/>
    <mergeCell ref="S113"/>
    <mergeCell ref="Z133:AC133"/>
    <mergeCell ref="Z108:AC108"/>
    <mergeCell ref="W10:Z10"/>
    <mergeCell ref="P114"/>
    <mergeCell ref="Z169:AC169"/>
    <mergeCell ref="M100:O100"/>
    <mergeCell ref="K59:L59"/>
    <mergeCell ref="Q52"/>
    <mergeCell ref="Z135:AC135"/>
    <mergeCell ref="X33:Y33"/>
    <mergeCell ref="C138:G138"/>
    <mergeCell ref="C132:G132"/>
    <mergeCell ref="P99"/>
    <mergeCell ref="K61:L61"/>
    <mergeCell ref="X41:Y41"/>
    <mergeCell ref="Z164:AC164"/>
    <mergeCell ref="X35:Y35"/>
    <mergeCell ref="P107"/>
    <mergeCell ref="Z195:AC195"/>
    <mergeCell ref="K62:L62"/>
    <mergeCell ref="Q70"/>
    <mergeCell ref="R77"/>
    <mergeCell ref="Z190:AC190"/>
    <mergeCell ref="Z146:AC146"/>
    <mergeCell ref="C193:G193"/>
    <mergeCell ref="Q121"/>
    <mergeCell ref="Z179:AC179"/>
    <mergeCell ref="Q150"/>
    <mergeCell ref="H38:J38"/>
    <mergeCell ref="Z180:AC180"/>
    <mergeCell ref="M52:O52"/>
    <mergeCell ref="A22:AC22"/>
    <mergeCell ref="Q152"/>
    <mergeCell ref="R130:Y130"/>
    <mergeCell ref="H40:J40"/>
    <mergeCell ref="T41:W41"/>
    <mergeCell ref="R157:Y157"/>
    <mergeCell ref="R132:Y132"/>
    <mergeCell ref="C179:G179"/>
    <mergeCell ref="K25:L27"/>
    <mergeCell ref="X107:Y107"/>
    <mergeCell ref="T43:W43"/>
    <mergeCell ref="AA20:AC20"/>
    <mergeCell ref="Q134"/>
    <mergeCell ref="H159:P159"/>
    <mergeCell ref="R183:Y183"/>
    <mergeCell ref="S58"/>
    <mergeCell ref="C46:G46"/>
    <mergeCell ref="A9:F9"/>
    <mergeCell ref="M71:O71"/>
    <mergeCell ref="F206:H206"/>
    <mergeCell ref="I203"/>
    <mergeCell ref="R185:Y185"/>
    <mergeCell ref="Q165"/>
    <mergeCell ref="Z106:AC106"/>
    <mergeCell ref="A11:F11"/>
    <mergeCell ref="P70"/>
    <mergeCell ref="S112"/>
    <mergeCell ref="X39:Y39"/>
    <mergeCell ref="Q191"/>
    <mergeCell ref="C74:G74"/>
    <mergeCell ref="K60:L60"/>
    <mergeCell ref="R196:Y196"/>
    <mergeCell ref="R198:Y198"/>
    <mergeCell ref="X65:Y65"/>
    <mergeCell ref="Q97"/>
    <mergeCell ref="B117"/>
    <mergeCell ref="X50:Y50"/>
    <mergeCell ref="T110:W110"/>
    <mergeCell ref="H34:J34"/>
    <mergeCell ref="Z176:AC176"/>
    <mergeCell ref="Z170:AC170"/>
    <mergeCell ref="Q123"/>
    <mergeCell ref="H36:J36"/>
    <mergeCell ref="A53"/>
    <mergeCell ref="Z172:AC172"/>
    <mergeCell ref="Z199:AC199"/>
    <mergeCell ref="R128:Y128"/>
    <mergeCell ref="X78:Y78"/>
    <mergeCell ref="T39:W39"/>
    <mergeCell ref="C177:G177"/>
    <mergeCell ref="H96:J96"/>
    <mergeCell ref="R60"/>
    <mergeCell ref="H62:J62"/>
    <mergeCell ref="B43"/>
    <mergeCell ref="H91:J91"/>
    <mergeCell ref="A37"/>
    <mergeCell ref="R114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O215"/>
  <sheetViews>
    <sheetView workbookViewId="0">
      <selection activeCell="A1" sqref="A1"/>
    </sheetView>
  </sheetViews>
  <sheetFormatPr baseColWidth="8" defaultRowHeight="15"/>
  <cols>
    <col width="5.7109375" customWidth="1" style="199" min="1" max="1"/>
    <col width="20.7109375" customWidth="1" style="199" min="2" max="2"/>
    <col width="40.7109375" customWidth="1" style="199" min="3" max="3"/>
    <col width="10.7109375" customWidth="1" style="199" min="4" max="4"/>
    <col width="15.7109375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  <col width="13" customWidth="1" style="199" min="83" max="83"/>
    <col width="13" customWidth="1" style="199" min="84" max="84"/>
    <col width="13" customWidth="1" style="199" min="85" max="85"/>
    <col width="13" customWidth="1" style="199" min="86" max="86"/>
    <col width="13" customWidth="1" style="199" min="87" max="87"/>
    <col width="13" customWidth="1" style="199" min="88" max="88"/>
    <col width="13" customWidth="1" style="199" min="89" max="89"/>
    <col width="13" customWidth="1" style="199" min="90" max="90"/>
    <col width="13" customWidth="1" style="199" min="91" max="91"/>
    <col width="13" customWidth="1" style="199" min="92" max="92"/>
    <col width="108.7109375" customWidth="1" style="199" min="93" max="93"/>
  </cols>
  <sheetData>
    <row r="1">
      <c r="A1" s="283" t="inlineStr">
        <is>
          <t>Smeta.RU Flash  (495) 974-1589</t>
        </is>
      </c>
    </row>
    <row r="2" ht="12.75" customHeight="1" s="199">
      <c r="A2" s="284" t="n"/>
      <c r="B2" s="284" t="n"/>
      <c r="C2" s="284" t="n"/>
      <c r="D2" s="284" t="n"/>
      <c r="E2" s="284" t="n"/>
      <c r="F2" s="284" t="n"/>
      <c r="G2" s="284" t="n"/>
      <c r="H2" s="284" t="n"/>
      <c r="I2" s="284" t="n"/>
      <c r="J2" s="284" t="n"/>
      <c r="K2" s="284" t="n"/>
      <c r="L2" s="284" t="n"/>
    </row>
    <row r="3" ht="16.5" customHeight="1" s="199">
      <c r="A3" s="285" t="n"/>
      <c r="B3" s="286" t="inlineStr">
        <is>
          <t>"СОГЛАСОВАНО"</t>
        </is>
      </c>
      <c r="F3" s="287" t="n"/>
      <c r="G3" s="287" t="n"/>
      <c r="H3" s="286" t="inlineStr">
        <is>
          <t>"УТВЕРЖДАЮ"</t>
        </is>
      </c>
    </row>
    <row r="4" ht="14.25" customHeight="1" s="199">
      <c r="A4" s="287" t="n"/>
      <c r="B4" s="288" t="inlineStr">
        <is>
          <t>ООО "ГОРИЗОНТ+"</t>
        </is>
      </c>
      <c r="F4" s="287" t="n"/>
      <c r="G4" s="287" t="n"/>
      <c r="H4" s="288" t="inlineStr">
        <is>
          <t>МУП "МЩВ" Филиал Жилищник"</t>
        </is>
      </c>
    </row>
    <row r="5" ht="14.25" customHeight="1" s="199">
      <c r="A5" s="287" t="n"/>
      <c r="B5" s="287" t="n"/>
      <c r="C5" s="288" t="inlineStr">
        <is>
          <t>/Стародубцев.И.И  /</t>
        </is>
      </c>
      <c r="D5" s="288" t="n"/>
      <c r="E5" s="288" t="n"/>
      <c r="F5" s="287" t="n"/>
      <c r="G5" s="287" t="n"/>
      <c r="H5" s="288" t="n"/>
      <c r="I5" s="288" t="inlineStr">
        <is>
          <t>Петросян А.В.</t>
        </is>
      </c>
      <c r="J5" s="288" t="n"/>
      <c r="K5" s="288" t="n"/>
      <c r="L5" s="288" t="n"/>
    </row>
    <row r="6" ht="14.25" customHeight="1" s="199">
      <c r="A6" s="288" t="n"/>
      <c r="B6" s="288" t="inlineStr">
        <is>
          <t xml:space="preserve">______________________ </t>
        </is>
      </c>
      <c r="F6" s="287" t="n"/>
      <c r="G6" s="287" t="n"/>
      <c r="H6" s="288" t="inlineStr">
        <is>
          <t xml:space="preserve">______________________ </t>
        </is>
      </c>
    </row>
    <row r="7" ht="14.25" customHeight="1" s="199">
      <c r="A7" s="289" t="n"/>
      <c r="B7" s="290" t="inlineStr">
        <is>
          <t>"_____"________________ 2025 г.</t>
        </is>
      </c>
      <c r="F7" s="287" t="n"/>
      <c r="G7" s="287" t="n"/>
      <c r="H7" s="290" t="inlineStr">
        <is>
          <t>"_____"________________ 2025 г.</t>
        </is>
      </c>
    </row>
    <row r="8"/>
    <row r="9"/>
    <row r="10" ht="12.75" customHeight="1" s="199">
      <c r="A10" s="291" t="inlineStr">
        <is>
          <t>Наименование программного продукта</t>
        </is>
      </c>
      <c r="F10" s="292" t="inlineStr">
        <is>
          <t>Программа для ЭВМ «Программа: «Smeta.RU Flash» версия 11»</t>
        </is>
      </c>
      <c r="G10" s="200" t="n"/>
      <c r="H10" s="200" t="n"/>
      <c r="I10" s="200" t="n"/>
      <c r="J10" s="200" t="n"/>
      <c r="K10" s="200" t="n"/>
      <c r="L10" s="200" t="n"/>
    </row>
    <row r="11" ht="12.75" customHeight="1" s="199">
      <c r="A11" s="291" t="n"/>
      <c r="B11" s="291" t="n"/>
      <c r="C11" s="291" t="n"/>
      <c r="D11" s="291" t="n"/>
      <c r="E11" s="291" t="n"/>
      <c r="F11" s="293" t="n"/>
      <c r="G11" s="293" t="n"/>
      <c r="H11" s="293" t="n"/>
      <c r="I11" s="293" t="n"/>
      <c r="J11" s="293" t="n"/>
      <c r="K11" s="293" t="n"/>
      <c r="L11" s="293" t="n"/>
    </row>
    <row r="12" ht="38.25" customHeight="1" s="199">
      <c r="A12" s="291" t="inlineStr">
        <is>
          <t>Наименование редакции сметных нормативов</t>
        </is>
      </c>
      <c r="F12" s="292">
        <f>IF(Source!CQ12 &lt;&gt; "", Source!CQ12, "")</f>
        <v/>
      </c>
      <c r="G12" s="200" t="n"/>
      <c r="H12" s="200" t="n"/>
      <c r="I12" s="200" t="n"/>
      <c r="J12" s="200" t="n"/>
      <c r="K12" s="200" t="n"/>
      <c r="L12" s="200" t="n"/>
      <c r="CO12" s="292">
        <f>IF(Source!CQ12 &lt;&gt; "", Source!CQ12, "")</f>
        <v/>
      </c>
    </row>
    <row r="13" ht="12.75" customHeight="1" s="199">
      <c r="A13" s="291" t="n"/>
      <c r="B13" s="291" t="n"/>
      <c r="C13" s="291" t="n"/>
      <c r="D13" s="291" t="n"/>
      <c r="E13" s="291" t="n"/>
      <c r="F13" s="293" t="n"/>
      <c r="G13" s="293" t="n"/>
      <c r="H13" s="293" t="n"/>
      <c r="I13" s="293" t="n"/>
      <c r="J13" s="293" t="n"/>
      <c r="K13" s="293" t="n"/>
      <c r="L13" s="293" t="n"/>
    </row>
    <row r="14" ht="12.75" customHeight="1" s="199">
      <c r="A14" s="294" t="inlineStr">
        <is>
          <t>Реквизиты приказов об утверждении дополнений и изменений к сметным нормативам</t>
        </is>
      </c>
      <c r="F14" s="292">
        <f>IF(Source!CV12 &lt;&gt; "", Source!CV12, "")</f>
        <v/>
      </c>
      <c r="G14" s="200" t="n"/>
      <c r="H14" s="200" t="n"/>
      <c r="I14" s="200" t="n"/>
      <c r="J14" s="200" t="n"/>
      <c r="K14" s="200" t="n"/>
      <c r="L14" s="200" t="n"/>
    </row>
    <row r="15" ht="12.75" customHeight="1" s="199">
      <c r="A15" s="291" t="n"/>
      <c r="B15" s="291" t="n"/>
      <c r="C15" s="291" t="n"/>
      <c r="D15" s="291" t="n"/>
      <c r="E15" s="291" t="n"/>
      <c r="F15" s="293" t="n"/>
      <c r="G15" s="293" t="n"/>
      <c r="H15" s="293" t="n"/>
      <c r="I15" s="293" t="n"/>
      <c r="J15" s="293" t="n"/>
      <c r="K15" s="293" t="n"/>
      <c r="L15" s="293" t="n"/>
    </row>
    <row r="16" ht="76.5" customHeight="1" s="199">
      <c r="A16" s="291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92" t="n"/>
      <c r="G16" s="200" t="n"/>
      <c r="H16" s="200" t="n"/>
      <c r="I16" s="200" t="n"/>
      <c r="J16" s="200" t="n"/>
      <c r="K16" s="200" t="n"/>
      <c r="L16" s="200" t="n"/>
    </row>
    <row r="17" ht="12.75" customHeight="1" s="199">
      <c r="A17" s="291" t="n"/>
      <c r="B17" s="291" t="n"/>
      <c r="C17" s="291" t="n"/>
      <c r="D17" s="291" t="n"/>
      <c r="E17" s="291" t="n"/>
      <c r="F17" s="293" t="n"/>
      <c r="G17" s="293" t="n"/>
      <c r="H17" s="293" t="n"/>
      <c r="I17" s="293" t="n"/>
      <c r="J17" s="293" t="n"/>
      <c r="K17" s="293" t="n"/>
      <c r="L17" s="293" t="n"/>
    </row>
    <row r="18" ht="38.25" customHeight="1" s="199">
      <c r="A18" s="291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92" t="n"/>
      <c r="G18" s="200" t="n"/>
      <c r="H18" s="200" t="n"/>
      <c r="I18" s="200" t="n"/>
      <c r="J18" s="200" t="n"/>
      <c r="K18" s="200" t="n"/>
      <c r="L18" s="200" t="n"/>
    </row>
    <row r="19" ht="12.75" customHeight="1" s="199">
      <c r="A19" s="294" t="n"/>
      <c r="B19" s="294" t="n"/>
      <c r="C19" s="294" t="n"/>
      <c r="D19" s="294" t="n"/>
      <c r="E19" s="294" t="n"/>
      <c r="F19" s="295" t="n"/>
      <c r="G19" s="295" t="n"/>
      <c r="H19" s="295" t="n"/>
      <c r="I19" s="295" t="n"/>
      <c r="J19" s="295" t="n"/>
      <c r="K19" s="295" t="n"/>
      <c r="L19" s="295" t="n"/>
    </row>
    <row r="20" ht="12.75" customHeight="1" s="199">
      <c r="A20" s="291" t="inlineStr">
        <is>
          <t>Наименование субъекта Российской Федерации</t>
        </is>
      </c>
      <c r="F20" s="292">
        <f>IF(Source!CZ12 &lt;&gt; "", Source!CZ12, "")</f>
        <v/>
      </c>
      <c r="G20" s="200" t="n"/>
      <c r="H20" s="200" t="n"/>
      <c r="I20" s="200" t="n"/>
      <c r="J20" s="200" t="n"/>
      <c r="K20" s="200" t="n"/>
      <c r="L20" s="200" t="n"/>
    </row>
    <row r="21" ht="12.75" customHeight="1" s="199">
      <c r="A21" s="294" t="n"/>
      <c r="B21" s="294" t="n"/>
      <c r="C21" s="294" t="n"/>
      <c r="D21" s="294" t="n"/>
      <c r="E21" s="294" t="n"/>
      <c r="F21" s="295" t="n"/>
      <c r="G21" s="295" t="n"/>
      <c r="H21" s="295" t="n"/>
      <c r="I21" s="295" t="n"/>
      <c r="J21" s="295" t="n"/>
      <c r="K21" s="295" t="n"/>
      <c r="L21" s="293" t="n"/>
    </row>
    <row r="22" ht="12.75" customHeight="1" s="199">
      <c r="A22" s="291" t="inlineStr">
        <is>
          <t>Наименование зоны субъекта Российской Федерации</t>
        </is>
      </c>
      <c r="F22" s="292">
        <f>IF(Source!DA12 &lt;&gt; "", Source!DA12, "")</f>
        <v/>
      </c>
      <c r="G22" s="200" t="n"/>
      <c r="H22" s="200" t="n"/>
      <c r="I22" s="200" t="n"/>
      <c r="J22" s="200" t="n"/>
      <c r="K22" s="200" t="n"/>
      <c r="L22" s="200" t="n"/>
    </row>
    <row r="23" ht="12.75" customHeight="1" s="199">
      <c r="A23" s="284" t="n"/>
      <c r="B23" s="284" t="n"/>
      <c r="C23" s="284" t="n"/>
      <c r="D23" s="284" t="n"/>
      <c r="E23" s="284" t="n"/>
      <c r="F23" s="296" t="n"/>
      <c r="G23" s="296" t="n"/>
      <c r="H23" s="296" t="n"/>
      <c r="I23" s="296" t="n"/>
      <c r="J23" s="296" t="n"/>
      <c r="K23" s="296" t="n"/>
      <c r="L23" s="296" t="n"/>
    </row>
    <row r="24" ht="12.75" customHeight="1" s="199">
      <c r="A24" s="284" t="n"/>
      <c r="B24" s="284" t="n"/>
      <c r="C24" s="284" t="n"/>
      <c r="D24" s="284" t="n"/>
      <c r="E24" s="284" t="n"/>
      <c r="F24" s="284" t="n"/>
      <c r="G24" s="284" t="n"/>
      <c r="H24" s="284" t="n"/>
      <c r="I24" s="284" t="n"/>
      <c r="J24" s="284" t="n"/>
      <c r="K24" s="284" t="n"/>
      <c r="L24" s="284" t="n"/>
    </row>
    <row r="25" ht="15.75" customHeight="1" s="199">
      <c r="A25" s="297" t="n"/>
      <c r="B25" s="200" t="n"/>
      <c r="C25" s="200" t="n"/>
      <c r="D25" s="200" t="n"/>
      <c r="E25" s="200" t="n"/>
      <c r="F25" s="200" t="n"/>
      <c r="G25" s="200" t="n"/>
      <c r="H25" s="200" t="n"/>
      <c r="I25" s="200" t="n"/>
      <c r="J25" s="200" t="n"/>
      <c r="K25" s="200" t="n"/>
      <c r="L25" s="200" t="n"/>
    </row>
    <row r="26" ht="14.25" customHeight="1" s="199">
      <c r="A26" s="298" t="inlineStr">
        <is>
          <t>(наименование стройки)</t>
        </is>
      </c>
      <c r="B26" s="201" t="n"/>
      <c r="C26" s="201" t="n"/>
      <c r="D26" s="201" t="n"/>
      <c r="E26" s="201" t="n"/>
      <c r="F26" s="201" t="n"/>
      <c r="G26" s="201" t="n"/>
      <c r="H26" s="201" t="n"/>
      <c r="I26" s="201" t="n"/>
      <c r="J26" s="201" t="n"/>
      <c r="K26" s="201" t="n"/>
      <c r="L26" s="201" t="n"/>
    </row>
    <row r="27" ht="14.25" customHeight="1" s="199">
      <c r="A27" s="287" t="n"/>
      <c r="B27" s="287" t="n"/>
      <c r="C27" s="287" t="n"/>
      <c r="D27" s="287" t="n"/>
      <c r="E27" s="287" t="n"/>
      <c r="F27" s="287" t="n"/>
      <c r="G27" s="287" t="n"/>
      <c r="H27" s="287" t="n"/>
      <c r="I27" s="287" t="n"/>
      <c r="J27" s="287" t="n"/>
      <c r="K27" s="287" t="n"/>
      <c r="L27" s="287" t="n"/>
    </row>
    <row r="28" ht="15.75" customHeight="1" s="199">
      <c r="A28" s="297">
        <f>IF(Source!G12&lt;&gt;"Новый объект", Source!G12, "")</f>
        <v/>
      </c>
      <c r="B28" s="200" t="n"/>
      <c r="C28" s="200" t="n"/>
      <c r="D28" s="200" t="n"/>
      <c r="E28" s="200" t="n"/>
      <c r="F28" s="200" t="n"/>
      <c r="G28" s="200" t="n"/>
      <c r="H28" s="200" t="n"/>
      <c r="I28" s="200" t="n"/>
      <c r="J28" s="200" t="n"/>
      <c r="K28" s="200" t="n"/>
      <c r="L28" s="200" t="n"/>
    </row>
    <row r="29" ht="14.25" customHeight="1" s="199">
      <c r="A29" s="298" t="inlineStr">
        <is>
          <t>(наименование объекта капитального строительства)</t>
        </is>
      </c>
      <c r="B29" s="201" t="n"/>
      <c r="C29" s="201" t="n"/>
      <c r="D29" s="201" t="n"/>
      <c r="E29" s="201" t="n"/>
      <c r="F29" s="201" t="n"/>
      <c r="G29" s="201" t="n"/>
      <c r="H29" s="201" t="n"/>
      <c r="I29" s="201" t="n"/>
      <c r="J29" s="201" t="n"/>
      <c r="K29" s="201" t="n"/>
      <c r="L29" s="201" t="n"/>
    </row>
    <row r="30" ht="14.25" customHeight="1" s="199">
      <c r="A30" s="287" t="n"/>
      <c r="B30" s="287" t="n"/>
      <c r="C30" s="287" t="n"/>
      <c r="D30" s="287" t="n"/>
      <c r="E30" s="287" t="n"/>
      <c r="F30" s="289" t="n"/>
      <c r="G30" s="289" t="n"/>
      <c r="H30" s="289" t="n"/>
      <c r="I30" s="289" t="n"/>
      <c r="J30" s="289" t="n"/>
      <c r="K30" s="289" t="n"/>
      <c r="L30" s="289" t="n"/>
    </row>
    <row r="31" ht="15.75" customHeight="1" s="199">
      <c r="A31" s="299">
        <f>CONCATENATE( "ЛОКАЛЬНАЯ СМЕТА № ", Source!L240, " ",Source!CM240)</f>
        <v/>
      </c>
    </row>
    <row r="32" ht="15" customHeight="1" s="199">
      <c r="A32" s="300" t="n"/>
      <c r="B32" s="301" t="n"/>
      <c r="C32" s="301" t="n"/>
      <c r="D32" s="301" t="n"/>
      <c r="E32" s="301" t="n"/>
      <c r="F32" s="301" t="n"/>
      <c r="G32" s="301" t="n"/>
      <c r="H32" s="301" t="n"/>
      <c r="I32" s="301" t="n"/>
      <c r="J32" s="301" t="n"/>
      <c r="K32" s="301" t="n"/>
      <c r="L32" s="300" t="n"/>
    </row>
    <row r="33" ht="18" customHeight="1" s="199">
      <c r="A33" s="302">
        <f>IF(Source!G240&lt;&gt;"Новая локальная смета", Source!G240, "")</f>
        <v/>
      </c>
      <c r="B33" s="200" t="n"/>
      <c r="C33" s="200" t="n"/>
      <c r="D33" s="200" t="n"/>
      <c r="E33" s="200" t="n"/>
      <c r="F33" s="200" t="n"/>
      <c r="G33" s="200" t="n"/>
      <c r="H33" s="200" t="n"/>
      <c r="I33" s="200" t="n"/>
      <c r="J33" s="200" t="n"/>
      <c r="K33" s="200" t="n"/>
      <c r="L33" s="200" t="n"/>
    </row>
    <row r="34" ht="14.25" customHeight="1" s="199">
      <c r="A34" s="298" t="inlineStr">
        <is>
          <t>(наименование работ и затрат)</t>
        </is>
      </c>
      <c r="B34" s="201" t="n"/>
      <c r="C34" s="201" t="n"/>
      <c r="D34" s="201" t="n"/>
      <c r="E34" s="201" t="n"/>
      <c r="F34" s="201" t="n"/>
      <c r="G34" s="201" t="n"/>
      <c r="H34" s="201" t="n"/>
      <c r="I34" s="201" t="n"/>
      <c r="J34" s="201" t="n"/>
      <c r="K34" s="201" t="n"/>
      <c r="L34" s="201" t="n"/>
    </row>
    <row r="35" ht="14.25" customHeight="1" s="199">
      <c r="A35" s="287" t="n"/>
      <c r="B35" s="287" t="n"/>
      <c r="C35" s="287" t="n"/>
      <c r="D35" s="287" t="n"/>
      <c r="E35" s="287" t="n"/>
      <c r="F35" s="287" t="n"/>
      <c r="G35" s="287" t="n"/>
      <c r="H35" s="287" t="n"/>
      <c r="I35" s="287" t="n"/>
      <c r="J35" s="287" t="n"/>
      <c r="K35" s="287" t="n"/>
      <c r="L35" s="287" t="n"/>
    </row>
    <row r="36" ht="14.25" customHeight="1" s="199">
      <c r="A36" s="287" t="n"/>
      <c r="B36" s="287" t="n"/>
      <c r="C36" s="287" t="n"/>
      <c r="D36" s="287" t="n"/>
      <c r="E36" s="287" t="n"/>
      <c r="F36" s="287" t="n"/>
      <c r="G36" s="287" t="n"/>
      <c r="H36" s="287" t="n"/>
      <c r="I36" s="287" t="n"/>
      <c r="J36" s="287" t="n"/>
      <c r="K36" s="287" t="n"/>
      <c r="L36" s="287" t="n"/>
    </row>
    <row r="37" ht="12.75" customHeight="1" s="199">
      <c r="A37" s="303" t="inlineStr">
        <is>
          <t>Составлен</t>
        </is>
      </c>
      <c r="B37" s="303" t="n"/>
      <c r="C37" s="304" t="inlineStr">
        <is>
          <t>Базисно-индексным</t>
        </is>
      </c>
      <c r="D37" s="303" t="inlineStr">
        <is>
          <t>методом</t>
        </is>
      </c>
      <c r="E37" s="303" t="n"/>
      <c r="F37" s="303" t="n"/>
      <c r="G37" s="303" t="n"/>
      <c r="H37" s="303" t="n"/>
      <c r="I37" s="303" t="n"/>
      <c r="J37" s="303" t="n"/>
      <c r="K37" s="303" t="n"/>
      <c r="L37" s="303" t="n"/>
    </row>
    <row r="38" ht="12.75" customHeight="1" s="199">
      <c r="A38" s="303" t="n"/>
      <c r="B38" s="303" t="n"/>
      <c r="C38" s="305" t="n"/>
      <c r="D38" s="303" t="n"/>
      <c r="E38" s="303" t="n"/>
      <c r="F38" s="303" t="n"/>
      <c r="G38" s="303" t="n"/>
      <c r="H38" s="303" t="n"/>
      <c r="I38" s="303" t="n"/>
      <c r="J38" s="303" t="n"/>
      <c r="K38" s="303" t="n"/>
      <c r="L38" s="303" t="n"/>
    </row>
    <row r="39" ht="12.75" customHeight="1" s="199">
      <c r="A39" s="303" t="inlineStr">
        <is>
          <t>Основание</t>
        </is>
      </c>
      <c r="B39" s="303" t="n"/>
      <c r="C39" s="306" t="inlineStr">
        <is>
          <t>Дефектный акт</t>
        </is>
      </c>
      <c r="D39" s="200" t="n"/>
      <c r="E39" s="200" t="n"/>
      <c r="F39" s="200" t="n"/>
      <c r="G39" s="200" t="n"/>
      <c r="H39" s="200" t="n"/>
      <c r="I39" s="200" t="n"/>
      <c r="J39" s="200" t="n"/>
      <c r="K39" s="200" t="n"/>
      <c r="L39" s="200" t="n"/>
    </row>
    <row r="40" ht="14.25" customHeight="1" s="199">
      <c r="A40" s="307" t="n"/>
      <c r="B40" s="308" t="n"/>
      <c r="C40" s="298" t="inlineStr">
        <is>
          <t>(проектная и (или) иная техническая документация)</t>
        </is>
      </c>
      <c r="D40" s="201" t="n"/>
      <c r="E40" s="201" t="n"/>
      <c r="F40" s="201" t="n"/>
      <c r="G40" s="201" t="n"/>
      <c r="H40" s="201" t="n"/>
      <c r="I40" s="201" t="n"/>
      <c r="J40" s="201" t="n"/>
      <c r="K40" s="201" t="n"/>
      <c r="L40" s="201" t="n"/>
    </row>
    <row r="41" ht="14.25" customHeight="1" s="199">
      <c r="A41" s="287" t="n"/>
      <c r="B41" s="287" t="n"/>
      <c r="C41" s="287" t="n"/>
      <c r="D41" s="287" t="n"/>
      <c r="E41" s="287" t="n"/>
      <c r="F41" s="287" t="n"/>
      <c r="G41" s="287" t="n"/>
      <c r="H41" s="287" t="n"/>
      <c r="I41" s="287" t="n"/>
      <c r="J41" s="287" t="n"/>
      <c r="K41" s="287" t="n"/>
      <c r="L41" s="287" t="n"/>
    </row>
    <row r="42" ht="14.25" customHeight="1" s="199">
      <c r="A42" s="303" t="inlineStr">
        <is>
          <t>Составлена в ценах июнь 2025 года (1.01.2000)</t>
        </is>
      </c>
      <c r="B42" s="287" t="n"/>
      <c r="C42" s="287" t="n"/>
      <c r="D42" s="309" t="n"/>
      <c r="E42" s="287" t="n"/>
      <c r="F42" s="287" t="n"/>
      <c r="G42" s="287" t="n"/>
      <c r="H42" s="287" t="n"/>
      <c r="I42" s="287" t="n"/>
      <c r="J42" s="287" t="n"/>
      <c r="K42" s="287" t="n"/>
      <c r="L42" s="287" t="n"/>
    </row>
    <row r="43" ht="14.25" customHeight="1" s="199">
      <c r="A43" s="287" t="n"/>
      <c r="B43" s="287" t="n"/>
      <c r="C43" s="287" t="n"/>
      <c r="D43" s="287" t="n"/>
      <c r="E43" s="287" t="n"/>
      <c r="F43" s="287" t="n"/>
      <c r="G43" s="287" t="n"/>
      <c r="H43" s="287" t="n"/>
      <c r="I43" s="287" t="n"/>
      <c r="J43" s="287" t="n"/>
      <c r="K43" s="287" t="n"/>
      <c r="L43" s="287" t="n"/>
    </row>
    <row r="44" ht="14.25" customHeight="1" s="199">
      <c r="A44" s="310" t="inlineStr">
        <is>
          <t>Сметная стоимость</t>
        </is>
      </c>
      <c r="B44" s="287" t="n"/>
      <c r="C44" s="311">
        <f>C47+C48+C49+C50</f>
        <v/>
      </c>
      <c r="D44" s="311">
        <f>D47+D48+D49+D50</f>
        <v/>
      </c>
      <c r="F44" s="303" t="inlineStr">
        <is>
          <t>тыс. руб.</t>
        </is>
      </c>
      <c r="G44" s="284" t="n"/>
      <c r="H44" s="284" t="n"/>
      <c r="I44" s="284" t="n"/>
      <c r="J44" s="284" t="n"/>
      <c r="K44" s="284" t="n"/>
      <c r="L44" s="287" t="n"/>
    </row>
    <row r="45" ht="14.25" customHeight="1" s="199">
      <c r="A45" s="310" t="n"/>
      <c r="B45" s="287" t="n"/>
      <c r="C45" s="311" t="n"/>
      <c r="D45" s="311" t="n"/>
      <c r="E45" s="312" t="n"/>
      <c r="F45" s="303" t="n"/>
      <c r="G45" s="284" t="n"/>
      <c r="H45" s="284" t="n"/>
      <c r="I45" s="284" t="n"/>
      <c r="J45" s="284" t="n"/>
      <c r="K45" s="284" t="n"/>
      <c r="L45" s="287" t="n"/>
    </row>
    <row r="46" ht="14.25" customHeight="1" s="199">
      <c r="A46" s="287" t="n"/>
      <c r="B46" s="313" t="inlineStr">
        <is>
          <t>в том числе:</t>
        </is>
      </c>
      <c r="C46" s="314" t="n"/>
      <c r="D46" s="315" t="n"/>
      <c r="E46" s="316" t="n"/>
      <c r="F46" s="303" t="n"/>
      <c r="G46" s="303" t="inlineStr">
        <is>
          <t>Средства на оплату труда рабочих</t>
        </is>
      </c>
      <c r="H46" s="287" t="n"/>
      <c r="I46" s="314">
        <f>ROUND(SUM(AR58:AR208)/1000, 2)</f>
        <v/>
      </c>
      <c r="J46" s="314">
        <f>ROUND((SUM(S58:S208))/1000, 2)</f>
        <v/>
      </c>
      <c r="K46" s="303" t="inlineStr">
        <is>
          <t>тыс. руб.</t>
        </is>
      </c>
      <c r="L46" s="287" t="n"/>
    </row>
    <row r="47" ht="14.25" customHeight="1" s="199">
      <c r="A47" s="287" t="n"/>
      <c r="B47" s="310" t="inlineStr">
        <is>
          <t>строительных работ</t>
        </is>
      </c>
      <c r="C47" s="311">
        <f>ROUND((Source!F269)/1000, 2)</f>
        <v/>
      </c>
      <c r="D47" s="311">
        <f>ROUND((SUM(BH58:BH208)+SUMIF(CD58:CD208, 1, AG58:AG208)+SUMIF(CD58:CD208, 1, AF58:AF208))/1000, 2)</f>
        <v/>
      </c>
      <c r="F47" s="303" t="inlineStr">
        <is>
          <t>тыс. руб.</t>
        </is>
      </c>
      <c r="G47" s="303" t="inlineStr">
        <is>
          <t xml:space="preserve">Нормативные затраты труда рабочих </t>
        </is>
      </c>
      <c r="H47" s="287" t="n"/>
      <c r="I47" s="303" t="n"/>
      <c r="J47" s="317">
        <f>Source!F274</f>
        <v/>
      </c>
      <c r="K47" s="303" t="inlineStr">
        <is>
          <t>чел.-ч.</t>
        </is>
      </c>
      <c r="L47" s="287" t="n"/>
    </row>
    <row r="48" ht="14.25" customHeight="1" s="199">
      <c r="A48" s="287" t="n"/>
      <c r="B48" s="310" t="inlineStr">
        <is>
          <t xml:space="preserve">монтажных работ    </t>
        </is>
      </c>
      <c r="C48" s="311">
        <f>ROUND((Source!F270)/1000, 2)</f>
        <v/>
      </c>
      <c r="D48" s="311">
        <f>ROUND((SUM(BI58:BI208)+SUMIF(CD58:CD208, 2, AG58:AG208)+SUMIF(CD58:CD208, 2, AF58:AF208))/1000, 2)</f>
        <v/>
      </c>
      <c r="F48" s="303" t="inlineStr">
        <is>
          <t>тыс. руб.</t>
        </is>
      </c>
      <c r="G48" s="303" t="inlineStr">
        <is>
          <t xml:space="preserve">Нормативные затраты труда машинистов </t>
        </is>
      </c>
      <c r="H48" s="287" t="n"/>
      <c r="I48" s="303" t="n"/>
      <c r="J48" s="317">
        <f>Source!F275</f>
        <v/>
      </c>
      <c r="K48" s="303" t="inlineStr">
        <is>
          <t>чел.-ч.</t>
        </is>
      </c>
      <c r="L48" s="287" t="n"/>
    </row>
    <row r="49" ht="14.25" customHeight="1" s="199">
      <c r="A49" s="287" t="n"/>
      <c r="B49" s="310" t="inlineStr">
        <is>
          <t xml:space="preserve">оборудования         </t>
        </is>
      </c>
      <c r="C49" s="311">
        <f>ROUND((Source!F261)/1000, 2)</f>
        <v/>
      </c>
      <c r="D49" s="311">
        <f>ROUND((SUM(BJ58:BJ208)+SUM(AH58:AH208))/1000, 2)</f>
        <v/>
      </c>
      <c r="F49" s="303" t="inlineStr">
        <is>
          <t>тыс. руб.</t>
        </is>
      </c>
      <c r="G49" s="303" t="n"/>
      <c r="H49" s="303" t="n"/>
      <c r="I49" s="303" t="n"/>
      <c r="J49" s="303" t="n"/>
      <c r="K49" s="303" t="n"/>
      <c r="L49" s="287" t="n"/>
    </row>
    <row r="50" ht="14.25" customHeight="1" s="199">
      <c r="A50" s="287" t="n"/>
      <c r="B50" s="310" t="inlineStr">
        <is>
          <t xml:space="preserve">прочих затрат       </t>
        </is>
      </c>
      <c r="C50" s="311">
        <f>ROUND((Source!F271)/1000, 2)</f>
        <v/>
      </c>
      <c r="D50" s="311">
        <f>ROUND((SUM(BL58:BL208)+SUMIF(CD58:CD208, 4, AG58:AG208)+SUM(BM58:BM208)+SUM(BN58:BN208)+SUMIF(CD58:CD208, 4, AF58:AF208))/1000, 2)</f>
        <v/>
      </c>
      <c r="F50" s="303" t="inlineStr">
        <is>
          <t>тыс. руб.</t>
        </is>
      </c>
      <c r="G50" s="303" t="n"/>
      <c r="H50" s="303" t="n"/>
      <c r="I50" s="303" t="n"/>
      <c r="J50" s="303" t="n"/>
      <c r="K50" s="303" t="n"/>
      <c r="L50" s="287" t="n"/>
    </row>
    <row r="51" ht="14.25" customHeight="1" s="199">
      <c r="A51" s="318" t="n"/>
      <c r="B51" s="318" t="n"/>
      <c r="C51" s="318" t="n"/>
      <c r="D51" s="318" t="n"/>
      <c r="E51" s="318" t="n"/>
      <c r="F51" s="318" t="n"/>
      <c r="G51" s="318" t="n"/>
      <c r="H51" s="318" t="n"/>
      <c r="I51" s="318" t="n"/>
      <c r="J51" s="318" t="n"/>
      <c r="K51" s="318" t="n"/>
      <c r="L51" s="318" t="n"/>
    </row>
    <row r="52" ht="12.75" customHeight="1" s="199">
      <c r="A52" s="319" t="inlineStr">
        <is>
          <t>№ п/п</t>
        </is>
      </c>
      <c r="B52" s="319" t="inlineStr">
        <is>
          <t>Обоснование</t>
        </is>
      </c>
      <c r="C52" s="319" t="inlineStr">
        <is>
          <t>Наименование работ и затрат</t>
        </is>
      </c>
      <c r="D52" s="319" t="inlineStr">
        <is>
          <t>Единица измерения</t>
        </is>
      </c>
      <c r="E52" s="319" t="inlineStr">
        <is>
          <t>Количество</t>
        </is>
      </c>
      <c r="F52" s="201" t="n"/>
      <c r="G52" s="204" t="n"/>
      <c r="H52" s="320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201" t="n"/>
      <c r="J52" s="321" t="n"/>
      <c r="K52" s="322" t="inlineStr">
        <is>
          <t>Индексы</t>
        </is>
      </c>
      <c r="L52" s="319" t="inlineStr">
        <is>
          <t>Сметная стоимость в текущем уровне цен, руб.</t>
        </is>
      </c>
    </row>
    <row r="53" ht="12.75" customHeight="1" s="199">
      <c r="A53" s="213" t="n"/>
      <c r="B53" s="213" t="n"/>
      <c r="C53" s="213" t="n"/>
      <c r="D53" s="213" t="n"/>
      <c r="E53" s="211" t="n"/>
      <c r="G53" s="212" t="n"/>
      <c r="H53" s="211" t="n"/>
      <c r="J53" s="255" t="n"/>
      <c r="K53" s="323" t="n"/>
      <c r="L53" s="213" t="n"/>
    </row>
    <row r="54" ht="12.75" customHeight="1" s="199">
      <c r="A54" s="213" t="n"/>
      <c r="B54" s="213" t="n"/>
      <c r="C54" s="213" t="n"/>
      <c r="D54" s="213" t="n"/>
      <c r="E54" s="211" t="n"/>
      <c r="G54" s="212" t="n"/>
      <c r="H54" s="211" t="n"/>
      <c r="J54" s="255" t="n"/>
      <c r="K54" s="323" t="n"/>
      <c r="L54" s="213" t="n"/>
    </row>
    <row r="55" ht="12.75" customHeight="1" s="199">
      <c r="A55" s="213" t="n"/>
      <c r="B55" s="213" t="n"/>
      <c r="C55" s="213" t="n"/>
      <c r="D55" s="213" t="n"/>
      <c r="E55" s="207" t="n"/>
      <c r="F55" s="200" t="n"/>
      <c r="G55" s="208" t="n"/>
      <c r="H55" s="207" t="n"/>
      <c r="I55" s="200" t="n"/>
      <c r="J55" s="324" t="n"/>
      <c r="K55" s="323" t="n"/>
      <c r="L55" s="213" t="n"/>
    </row>
    <row r="56" ht="25.5" customHeight="1" s="199">
      <c r="A56" s="218" t="n"/>
      <c r="B56" s="218" t="n"/>
      <c r="C56" s="218" t="n"/>
      <c r="D56" s="218" t="n"/>
      <c r="E56" s="319" t="inlineStr">
        <is>
          <t>на единицу измерения</t>
        </is>
      </c>
      <c r="F56" s="319" t="inlineStr">
        <is>
          <t>коэффициенты</t>
        </is>
      </c>
      <c r="G56" s="325" t="inlineStr">
        <is>
          <t>всего с учетом коэффициентов</t>
        </is>
      </c>
      <c r="H56" s="319" t="inlineStr">
        <is>
          <t>на единицу измерения</t>
        </is>
      </c>
      <c r="I56" s="319" t="inlineStr">
        <is>
          <t>коэффициенты</t>
        </is>
      </c>
      <c r="J56" s="320" t="inlineStr">
        <is>
          <t>всего</t>
        </is>
      </c>
      <c r="K56" s="326" t="n"/>
      <c r="L56" s="218" t="n"/>
    </row>
    <row r="57" ht="14.25" customHeight="1" s="199">
      <c r="A57" s="327" t="n">
        <v>1</v>
      </c>
      <c r="B57" s="327" t="n">
        <v>2</v>
      </c>
      <c r="C57" s="327" t="n">
        <v>3</v>
      </c>
      <c r="D57" s="327" t="n">
        <v>4</v>
      </c>
      <c r="E57" s="327" t="n">
        <v>5</v>
      </c>
      <c r="F57" s="327" t="n">
        <v>6</v>
      </c>
      <c r="G57" s="327" t="n">
        <v>7</v>
      </c>
      <c r="H57" s="327" t="n">
        <v>8</v>
      </c>
      <c r="I57" s="327" t="n">
        <v>9</v>
      </c>
      <c r="J57" s="327" t="n">
        <v>10</v>
      </c>
      <c r="K57" s="328" t="n">
        <v>11</v>
      </c>
      <c r="L57" s="328" t="n">
        <v>12</v>
      </c>
    </row>
    <row r="58" ht="42.75" customHeight="1" s="199">
      <c r="A58" s="329" t="inlineStr">
        <is>
          <t>1</t>
        </is>
      </c>
      <c r="B58" s="329">
        <f>Source!F244</f>
        <v/>
      </c>
      <c r="C58" s="329">
        <f>Source!G244</f>
        <v/>
      </c>
      <c r="D58" s="330">
        <f>Source!H244</f>
        <v/>
      </c>
      <c r="E58" s="331">
        <f>Source!K244</f>
        <v/>
      </c>
      <c r="F58" s="331" t="n"/>
      <c r="G58" s="331">
        <f>Source!I244</f>
        <v/>
      </c>
      <c r="H58" s="332" t="n"/>
      <c r="I58" s="333" t="n"/>
      <c r="J58" s="332" t="n"/>
      <c r="K58" s="333" t="n"/>
      <c r="L58" s="334" t="n"/>
    </row>
    <row r="59">
      <c r="C59" s="335">
        <f>"Объем: "&amp;Source!I244&amp;"=85/"&amp;"100"</f>
        <v/>
      </c>
    </row>
    <row r="60" ht="14.25" customHeight="1" s="199">
      <c r="A60" s="329" t="n"/>
      <c r="B60" s="333" t="n">
        <v>1</v>
      </c>
      <c r="C60" s="329" t="inlineStr">
        <is>
          <t>ОТ</t>
        </is>
      </c>
      <c r="D60" s="330" t="n"/>
      <c r="E60" s="331" t="n"/>
      <c r="F60" s="331" t="n"/>
      <c r="G60" s="331" t="n"/>
      <c r="H60" s="332">
        <f>Source!AO244</f>
        <v/>
      </c>
      <c r="I60" s="333" t="n"/>
      <c r="J60" s="332">
        <f>ROUND(Source!AF244*Source!I244, 2)</f>
        <v/>
      </c>
      <c r="K60" s="333">
        <f>IF(Source!BA244&lt;&gt; 0, Source!BA244, 1)</f>
        <v/>
      </c>
      <c r="L60" s="334">
        <f>Source!S244</f>
        <v/>
      </c>
    </row>
    <row r="61" ht="14.25" customHeight="1" s="199">
      <c r="A61" s="329" t="n"/>
      <c r="B61" s="333" t="n">
        <v>2</v>
      </c>
      <c r="C61" s="329" t="inlineStr">
        <is>
          <t>ЭМ</t>
        </is>
      </c>
      <c r="D61" s="330" t="n"/>
      <c r="E61" s="331" t="n"/>
      <c r="F61" s="331" t="n"/>
      <c r="G61" s="331" t="n"/>
      <c r="H61" s="332">
        <f>Source!AM244</f>
        <v/>
      </c>
      <c r="I61" s="333" t="n"/>
      <c r="J61" s="332">
        <f>(ROUND((ROUND(((Source!ET244)*Source!I244),0)),0)+ROUND((ROUND(((Source!AE244-(Source!EU244))*Source!I244),0)),0))</f>
        <v/>
      </c>
      <c r="K61" s="333">
        <f>IF(Source!BB244&lt;&gt; 0, Source!BB244, 1)</f>
        <v/>
      </c>
      <c r="L61" s="334">
        <f>Source!Q244</f>
        <v/>
      </c>
    </row>
    <row r="62" ht="14.25" customHeight="1" s="199">
      <c r="A62" s="329" t="n"/>
      <c r="B62" s="333" t="n">
        <v>4</v>
      </c>
      <c r="C62" s="329" t="inlineStr">
        <is>
          <t>М</t>
        </is>
      </c>
      <c r="D62" s="330" t="n"/>
      <c r="E62" s="331" t="n"/>
      <c r="F62" s="331" t="n"/>
      <c r="G62" s="331" t="n"/>
      <c r="H62" s="332">
        <f>Source!AL244</f>
        <v/>
      </c>
      <c r="I62" s="333" t="n"/>
      <c r="J62" s="332">
        <f>ROUND(Source!AC244*Source!I244, 2)</f>
        <v/>
      </c>
      <c r="K62" s="333">
        <f>IF(Source!BC244&lt;&gt; 0, Source!BC244, 1)</f>
        <v/>
      </c>
      <c r="L62" s="334">
        <f>Source!P244</f>
        <v/>
      </c>
    </row>
    <row r="63" ht="14.25" customHeight="1" s="199">
      <c r="A63" s="329" t="n"/>
      <c r="B63" s="329" t="n"/>
      <c r="C63" s="336" t="inlineStr">
        <is>
          <t>ЗТ</t>
        </is>
      </c>
      <c r="D63" s="337" t="inlineStr">
        <is>
          <t>чел.-ч.</t>
        </is>
      </c>
      <c r="E63" s="338">
        <f>Source!AQ244</f>
        <v/>
      </c>
      <c r="F63" s="338" t="n"/>
      <c r="G63" s="338">
        <f>ROUND(Source!U244, 7)</f>
        <v/>
      </c>
      <c r="H63" s="339" t="n"/>
      <c r="I63" s="340" t="n"/>
      <c r="J63" s="339" t="n"/>
      <c r="K63" s="340" t="n"/>
      <c r="L63" s="341" t="n"/>
    </row>
    <row r="64" ht="14.25" customHeight="1" s="199">
      <c r="A64" s="329" t="n"/>
      <c r="B64" s="329" t="n"/>
      <c r="C64" s="329" t="inlineStr">
        <is>
          <t>Итого по расценке</t>
        </is>
      </c>
      <c r="D64" s="330" t="n"/>
      <c r="E64" s="331" t="n"/>
      <c r="F64" s="331" t="n"/>
      <c r="G64" s="331" t="n"/>
      <c r="H64" s="332">
        <f>H60+H61+H62</f>
        <v/>
      </c>
      <c r="I64" s="333" t="n"/>
      <c r="J64" s="332">
        <f>J60+J61+J62</f>
        <v/>
      </c>
      <c r="K64" s="333" t="n"/>
      <c r="L64" s="334">
        <f>L60+L61+L62</f>
        <v/>
      </c>
    </row>
    <row r="65" ht="14.25" customHeight="1" s="199">
      <c r="A65" s="329" t="n"/>
      <c r="B65" s="329" t="n"/>
      <c r="C65" s="329" t="inlineStr">
        <is>
          <t>ФОТ</t>
        </is>
      </c>
      <c r="D65" s="330" t="n"/>
      <c r="E65" s="331" t="n"/>
      <c r="F65" s="331" t="n"/>
      <c r="G65" s="331" t="n"/>
      <c r="H65" s="332" t="n"/>
      <c r="I65" s="333" t="n"/>
      <c r="J65" s="332">
        <f>SUM(S58:S68)+SUM(T58:T68)+SUM(X58:X68)+SUM(Y58:Y68)+SUM(Z58:Z68)</f>
        <v/>
      </c>
      <c r="K65" s="333" t="n"/>
      <c r="L65" s="334">
        <f>SUM(AR58:AR68)+SUM(AS58:AS68)+SUM(AT58:AT68)+SUM(AU58:AU68)+SUM(AV58:AV68)</f>
        <v/>
      </c>
    </row>
    <row r="66" ht="42.75" customHeight="1" s="199">
      <c r="A66" s="329" t="n"/>
      <c r="B66" s="329" t="inlineStr">
        <is>
          <t>Пр/812-099.2-1</t>
        </is>
      </c>
      <c r="C66" s="329" t="inlineStr">
        <is>
          <t>НР Внутренние санитарнотехнические работы: смена труб, санприборов, запорной арматуры и другое</t>
        </is>
      </c>
      <c r="D66" s="330" t="inlineStr">
        <is>
          <t>%</t>
        </is>
      </c>
      <c r="E66" s="331">
        <f>Source!BZ244</f>
        <v/>
      </c>
      <c r="F66" s="331" t="n"/>
      <c r="G66" s="331">
        <f>Source!AT244</f>
        <v/>
      </c>
      <c r="H66" s="332" t="n"/>
      <c r="I66" s="333" t="n"/>
      <c r="J66" s="332">
        <f>SUM(AD58:AD68)</f>
        <v/>
      </c>
      <c r="K66" s="333" t="n"/>
      <c r="L66" s="334">
        <f>SUM(AZ58:AZ68)</f>
        <v/>
      </c>
    </row>
    <row r="67" ht="42.75" customHeight="1" s="199">
      <c r="A67" s="336" t="n"/>
      <c r="B67" s="336" t="inlineStr">
        <is>
          <t>Пр/774-099.2</t>
        </is>
      </c>
      <c r="C67" s="336" t="inlineStr">
        <is>
          <t>СП Внутренние санитарнотехнические работы: смена труб, санприборов, запорной арматуры и другое</t>
        </is>
      </c>
      <c r="D67" s="337" t="inlineStr">
        <is>
          <t>%</t>
        </is>
      </c>
      <c r="E67" s="338">
        <f>Source!CA244</f>
        <v/>
      </c>
      <c r="F67" s="338" t="n"/>
      <c r="G67" s="338">
        <f>Source!AU244</f>
        <v/>
      </c>
      <c r="H67" s="339" t="n"/>
      <c r="I67" s="340" t="n"/>
      <c r="J67" s="339">
        <f>SUM(AE58:AE68)</f>
        <v/>
      </c>
      <c r="K67" s="340" t="n"/>
      <c r="L67" s="341">
        <f>SUM(BA58:BA68)</f>
        <v/>
      </c>
    </row>
    <row r="68" ht="15" customHeight="1" s="199">
      <c r="C68" s="342" t="inlineStr">
        <is>
          <t>Всего по позиции</t>
        </is>
      </c>
      <c r="I68" s="343">
        <f>J60+J61+J62+J66+J67</f>
        <v/>
      </c>
      <c r="J68" s="201" t="n"/>
      <c r="K68" s="344">
        <f>L60+L61+L62+L66+L67</f>
        <v/>
      </c>
      <c r="L68" s="201" t="n"/>
      <c r="O68" s="345">
        <f>J60+J61+J62+J66+J67</f>
        <v/>
      </c>
      <c r="P68" s="345">
        <f>J61</f>
        <v/>
      </c>
      <c r="R68" t="inlineStr">
        <is>
          <t>=</t>
        </is>
      </c>
      <c r="S68" s="345">
        <f>J60</f>
        <v/>
      </c>
      <c r="U68" s="345">
        <f>J60</f>
        <v/>
      </c>
      <c r="X68">
        <f>0</f>
        <v/>
      </c>
      <c r="Z68" t="inlineStr">
        <is>
          <t>=</t>
        </is>
      </c>
      <c r="AA68" s="345">
        <f>J62</f>
        <v/>
      </c>
      <c r="AD68">
        <f>ROUND((Source!AT244/100)*((ROUND(Source!AF244*Source!I244, 2)+(ROUND((ROUND(((Source!EU244)*Source!I244),0)),0)+ROUND((ROUND(((Source!AE244-(Source!EU244))*Source!I244),0)),0)))), 2)</f>
        <v/>
      </c>
      <c r="AE68">
        <f>ROUND((Source!AU244/100)*((ROUND(Source!AF244*Source!I244, 2)+(ROUND((ROUND(((Source!EU244)*Source!I244),0)),0)+ROUND((ROUND(((Source!AE244-(Source!EU244))*Source!I244),0)),0)))), 2)</f>
        <v/>
      </c>
      <c r="AN68" s="346">
        <f>L60+L61+L62+L66+L67</f>
        <v/>
      </c>
      <c r="AO68" s="346">
        <f>L61</f>
        <v/>
      </c>
      <c r="AQ68" t="inlineStr">
        <is>
          <t>=</t>
        </is>
      </c>
      <c r="AR68" s="346">
        <f>L60</f>
        <v/>
      </c>
      <c r="AT68">
        <f>0</f>
        <v/>
      </c>
      <c r="AV68" t="inlineStr">
        <is>
          <t>=</t>
        </is>
      </c>
      <c r="AW68" s="346">
        <f>L62</f>
        <v/>
      </c>
      <c r="AZ68">
        <f>Source!X244</f>
        <v/>
      </c>
      <c r="BA68">
        <f>Source!Y244</f>
        <v/>
      </c>
      <c r="BH68" s="345">
        <f>J60+J61+J62+J66+J67</f>
        <v/>
      </c>
      <c r="CD68" t="n">
        <v>1</v>
      </c>
    </row>
    <row r="69" ht="14.25" customHeight="1" s="199">
      <c r="A69" s="329" t="inlineStr">
        <is>
          <t>2</t>
        </is>
      </c>
      <c r="B69" s="329">
        <f>Source!F245</f>
        <v/>
      </c>
      <c r="C69" s="329">
        <f>Source!G245</f>
        <v/>
      </c>
      <c r="D69" s="330">
        <f>Source!H245</f>
        <v/>
      </c>
      <c r="E69" s="331">
        <f>Source!K245</f>
        <v/>
      </c>
      <c r="F69" s="331" t="n"/>
      <c r="G69" s="331">
        <f>Source!I245</f>
        <v/>
      </c>
      <c r="H69" s="332" t="n"/>
      <c r="I69" s="333" t="n"/>
      <c r="J69" s="332" t="n"/>
      <c r="K69" s="333" t="n"/>
      <c r="L69" s="334" t="n"/>
    </row>
    <row r="70">
      <c r="C70" s="335">
        <f>"Объем: "&amp;Source!I245&amp;"=3/"&amp;"100"</f>
        <v/>
      </c>
    </row>
    <row r="71" ht="14.25" customHeight="1" s="199">
      <c r="A71" s="329" t="n"/>
      <c r="B71" s="333" t="n">
        <v>1</v>
      </c>
      <c r="C71" s="329" t="inlineStr">
        <is>
          <t>ОТ</t>
        </is>
      </c>
      <c r="D71" s="330" t="n"/>
      <c r="E71" s="331" t="n"/>
      <c r="F71" s="331" t="n"/>
      <c r="G71" s="331" t="n"/>
      <c r="H71" s="332">
        <f>Source!AO245</f>
        <v/>
      </c>
      <c r="I71" s="333" t="n"/>
      <c r="J71" s="332">
        <f>ROUND(Source!AF245*Source!I245, 2)</f>
        <v/>
      </c>
      <c r="K71" s="333">
        <f>IF(Source!BA245&lt;&gt; 0, Source!BA245, 1)</f>
        <v/>
      </c>
      <c r="L71" s="334">
        <f>Source!S245</f>
        <v/>
      </c>
    </row>
    <row r="72" ht="14.25" customHeight="1" s="199">
      <c r="A72" s="329" t="n"/>
      <c r="B72" s="333" t="n">
        <v>4</v>
      </c>
      <c r="C72" s="329" t="inlineStr">
        <is>
          <t>М</t>
        </is>
      </c>
      <c r="D72" s="330" t="n"/>
      <c r="E72" s="331" t="n"/>
      <c r="F72" s="331" t="n"/>
      <c r="G72" s="331" t="n"/>
      <c r="H72" s="332">
        <f>Source!AL245</f>
        <v/>
      </c>
      <c r="I72" s="333" t="n"/>
      <c r="J72" s="332">
        <f>ROUND(Source!AC245*Source!I245, 2)</f>
        <v/>
      </c>
      <c r="K72" s="333">
        <f>IF(Source!BC245&lt;&gt; 0, Source!BC245, 1)</f>
        <v/>
      </c>
      <c r="L72" s="334">
        <f>Source!P245</f>
        <v/>
      </c>
    </row>
    <row r="73" ht="14.25" customHeight="1" s="199">
      <c r="A73" s="329" t="n"/>
      <c r="B73" s="329" t="n"/>
      <c r="C73" s="336" t="inlineStr">
        <is>
          <t>ЗТ</t>
        </is>
      </c>
      <c r="D73" s="337" t="inlineStr">
        <is>
          <t>чел.-ч.</t>
        </is>
      </c>
      <c r="E73" s="338">
        <f>Source!AQ245</f>
        <v/>
      </c>
      <c r="F73" s="338" t="n"/>
      <c r="G73" s="338">
        <f>ROUND(Source!U245, 7)</f>
        <v/>
      </c>
      <c r="H73" s="339" t="n"/>
      <c r="I73" s="340" t="n"/>
      <c r="J73" s="339" t="n"/>
      <c r="K73" s="340" t="n"/>
      <c r="L73" s="341" t="n"/>
    </row>
    <row r="74" ht="14.25" customHeight="1" s="199">
      <c r="A74" s="329" t="n"/>
      <c r="B74" s="329" t="n"/>
      <c r="C74" s="329" t="inlineStr">
        <is>
          <t>Итого по расценке</t>
        </is>
      </c>
      <c r="D74" s="330" t="n"/>
      <c r="E74" s="331" t="n"/>
      <c r="F74" s="331" t="n"/>
      <c r="G74" s="331" t="n"/>
      <c r="H74" s="332">
        <f>H71+H72</f>
        <v/>
      </c>
      <c r="I74" s="333" t="n"/>
      <c r="J74" s="332">
        <f>J71+J72</f>
        <v/>
      </c>
      <c r="K74" s="333" t="n"/>
      <c r="L74" s="334">
        <f>L71+L72</f>
        <v/>
      </c>
    </row>
    <row r="75" ht="42.75" customHeight="1" s="199">
      <c r="A75" s="329" t="inlineStr">
        <is>
          <t>2.1</t>
        </is>
      </c>
      <c r="B75" s="329">
        <f>Source!F246</f>
        <v/>
      </c>
      <c r="C75" s="329">
        <f>Source!G246</f>
        <v/>
      </c>
      <c r="D75" s="330">
        <f>Source!H246</f>
        <v/>
      </c>
      <c r="E75" s="331">
        <f>SmtRes!AT118</f>
        <v/>
      </c>
      <c r="F75" s="331" t="n"/>
      <c r="G75" s="331">
        <f>Source!I246</f>
        <v/>
      </c>
      <c r="H75" s="332">
        <f>Source!AL246+Source!AO246+Source!AM246</f>
        <v/>
      </c>
      <c r="I75" s="333" t="n"/>
      <c r="J75" s="332">
        <f>ROUND(Source!AC246*Source!I246, 2)+(ROUND((ROUND(((Source!ET246)*Source!I246),0)),0)+ROUND((ROUND(((Source!AE246-(Source!EU246))*Source!I246),0)),0))+ROUND(Source!AF246*Source!I246, 2)</f>
        <v/>
      </c>
      <c r="K75" s="333">
        <f>IF(Source!BC246&lt;&gt; 0, Source!BC246, 1)</f>
        <v/>
      </c>
      <c r="L75" s="334">
        <f>Source!P246</f>
        <v/>
      </c>
      <c r="O75">
        <f>J75</f>
        <v/>
      </c>
      <c r="AA75">
        <f>J75</f>
        <v/>
      </c>
      <c r="AD75">
        <f>ROUND((Source!AT246/100)*((ROUND(Source!AF246*Source!I246, 2)+(ROUND((ROUND(((Source!EU246)*Source!I246),0)),0)+ROUND((ROUND(((Source!AE246-(Source!EU246))*Source!I246),0)),0)))), 2)</f>
        <v/>
      </c>
      <c r="AE75">
        <f>ROUND((Source!AU246/100)*((ROUND(Source!AF246*Source!I246, 2)+(ROUND((ROUND(((Source!EU246)*Source!I246),0)),0)+ROUND((ROUND(((Source!AE246-(Source!EU246))*Source!I246),0)),0)))), 2)</f>
        <v/>
      </c>
      <c r="AN75">
        <f>L75</f>
        <v/>
      </c>
      <c r="AW75">
        <f>L75</f>
        <v/>
      </c>
      <c r="AZ75">
        <f>Source!X246</f>
        <v/>
      </c>
      <c r="BA75">
        <f>Source!Y246</f>
        <v/>
      </c>
      <c r="BH75">
        <f>J75</f>
        <v/>
      </c>
      <c r="CD75" t="n">
        <v>1</v>
      </c>
    </row>
    <row r="76" ht="14.25" customHeight="1" s="199">
      <c r="A76" s="329" t="n"/>
      <c r="B76" s="329" t="n"/>
      <c r="C76" s="329" t="inlineStr">
        <is>
          <t>ФОТ</t>
        </is>
      </c>
      <c r="D76" s="330" t="n"/>
      <c r="E76" s="331" t="n"/>
      <c r="F76" s="331" t="n"/>
      <c r="G76" s="331" t="n"/>
      <c r="H76" s="332" t="n"/>
      <c r="I76" s="333" t="n"/>
      <c r="J76" s="332">
        <f>SUM(S69:S79)+SUM(T69:T79)+SUM(X69:X79)+SUM(Y69:Y79)+SUM(Z69:Z79)</f>
        <v/>
      </c>
      <c r="K76" s="333" t="n"/>
      <c r="L76" s="334">
        <f>SUM(AR69:AR79)+SUM(AS69:AS79)+SUM(AT69:AT79)+SUM(AU69:AU79)+SUM(AV69:AV79)</f>
        <v/>
      </c>
    </row>
    <row r="77" ht="14.25" customHeight="1" s="199">
      <c r="A77" s="329" t="n"/>
      <c r="B77" s="329" t="inlineStr">
        <is>
          <t>Пр/812-101.0-1</t>
        </is>
      </c>
      <c r="C77" s="329" t="inlineStr">
        <is>
          <t>НР Электромонтажные работы</t>
        </is>
      </c>
      <c r="D77" s="330" t="inlineStr">
        <is>
          <t>%</t>
        </is>
      </c>
      <c r="E77" s="331">
        <f>Source!BZ245</f>
        <v/>
      </c>
      <c r="F77" s="331" t="n"/>
      <c r="G77" s="331">
        <f>Source!AT245</f>
        <v/>
      </c>
      <c r="H77" s="332" t="n"/>
      <c r="I77" s="333" t="n"/>
      <c r="J77" s="332">
        <f>SUM(AD69:AD79)</f>
        <v/>
      </c>
      <c r="K77" s="333" t="n"/>
      <c r="L77" s="334">
        <f>SUM(AZ69:AZ79)</f>
        <v/>
      </c>
    </row>
    <row r="78" ht="14.25" customHeight="1" s="199">
      <c r="A78" s="336" t="n"/>
      <c r="B78" s="336" t="inlineStr">
        <is>
          <t>Пр/774-101.0</t>
        </is>
      </c>
      <c r="C78" s="336" t="inlineStr">
        <is>
          <t>СП Электромонтажные работы</t>
        </is>
      </c>
      <c r="D78" s="337" t="inlineStr">
        <is>
          <t>%</t>
        </is>
      </c>
      <c r="E78" s="338">
        <f>Source!CA245</f>
        <v/>
      </c>
      <c r="F78" s="338" t="n"/>
      <c r="G78" s="338">
        <f>Source!AU245</f>
        <v/>
      </c>
      <c r="H78" s="339" t="n"/>
      <c r="I78" s="340" t="n"/>
      <c r="J78" s="339">
        <f>SUM(AE69:AE79)</f>
        <v/>
      </c>
      <c r="K78" s="340" t="n"/>
      <c r="L78" s="341">
        <f>SUM(BA69:BA79)</f>
        <v/>
      </c>
    </row>
    <row r="79" ht="15" customHeight="1" s="199">
      <c r="C79" s="342" t="inlineStr">
        <is>
          <t>Всего по позиции</t>
        </is>
      </c>
      <c r="I79" s="343">
        <f>J71+J72+J77+J78+SUM(J75:J75)-SUMIF(CE75:CE75, 1, J75:J75)</f>
        <v/>
      </c>
      <c r="J79" s="201" t="n"/>
      <c r="K79" s="344">
        <f>L71+L72+L77+L78+SUM(L75:L75)-SUMIF(CE75:CE75, 1, L75:L75)</f>
        <v/>
      </c>
      <c r="L79" s="201" t="n"/>
      <c r="O79" s="345">
        <f>J71+J72+J77+J78</f>
        <v/>
      </c>
      <c r="P79">
        <f>0</f>
        <v/>
      </c>
      <c r="R79" t="inlineStr">
        <is>
          <t>=</t>
        </is>
      </c>
      <c r="S79" s="345">
        <f>J71</f>
        <v/>
      </c>
      <c r="U79" s="345">
        <f>J71</f>
        <v/>
      </c>
      <c r="X79">
        <f>0</f>
        <v/>
      </c>
      <c r="Z79" t="inlineStr">
        <is>
          <t>=</t>
        </is>
      </c>
      <c r="AA79" s="345">
        <f>J72</f>
        <v/>
      </c>
      <c r="AD79">
        <f>ROUND((Source!AT245/100)*((ROUND(Source!AF245*Source!I245, 2)+(ROUND((ROUND(((Source!EU245)*Source!I245),0)),0)+ROUND((ROUND(((Source!AE245-(Source!EU245))*Source!I245),0)),0)))), 2)</f>
        <v/>
      </c>
      <c r="AE79">
        <f>ROUND((Source!AU245/100)*((ROUND(Source!AF245*Source!I245, 2)+(ROUND((ROUND(((Source!EU245)*Source!I245),0)),0)+ROUND((ROUND(((Source!AE245-(Source!EU245))*Source!I245),0)),0)))), 2)</f>
        <v/>
      </c>
      <c r="AN79" s="346">
        <f>L71+L72+L77+L78</f>
        <v/>
      </c>
      <c r="AO79">
        <f>0</f>
        <v/>
      </c>
      <c r="AQ79" t="inlineStr">
        <is>
          <t>=</t>
        </is>
      </c>
      <c r="AR79" s="346">
        <f>L71</f>
        <v/>
      </c>
      <c r="AT79">
        <f>0</f>
        <v/>
      </c>
      <c r="AV79" t="inlineStr">
        <is>
          <t>=</t>
        </is>
      </c>
      <c r="AW79" s="346">
        <f>L72</f>
        <v/>
      </c>
      <c r="AZ79">
        <f>Source!X245</f>
        <v/>
      </c>
      <c r="BA79">
        <f>Source!Y245</f>
        <v/>
      </c>
      <c r="BH79" s="345">
        <f>J71+J72+J77+J78</f>
        <v/>
      </c>
      <c r="CD79" t="n">
        <v>1</v>
      </c>
    </row>
    <row r="80" ht="28.5" customHeight="1" s="199">
      <c r="A80" s="329" t="inlineStr">
        <is>
          <t>3</t>
        </is>
      </c>
      <c r="B80" s="329">
        <f>Source!F247</f>
        <v/>
      </c>
      <c r="C80" s="329">
        <f>Source!G247</f>
        <v/>
      </c>
      <c r="D80" s="330">
        <f>Source!H247</f>
        <v/>
      </c>
      <c r="E80" s="331">
        <f>Source!K247</f>
        <v/>
      </c>
      <c r="F80" s="331" t="n"/>
      <c r="G80" s="331">
        <f>Source!I247</f>
        <v/>
      </c>
      <c r="H80" s="332" t="n"/>
      <c r="I80" s="333" t="n"/>
      <c r="J80" s="332" t="n"/>
      <c r="K80" s="333" t="n"/>
      <c r="L80" s="334" t="n"/>
    </row>
    <row r="81">
      <c r="C81" s="335">
        <f>"Объем: "&amp;Source!I247&amp;"=1/"&amp;"100"</f>
        <v/>
      </c>
    </row>
    <row r="82" ht="14.25" customHeight="1" s="199">
      <c r="A82" s="329" t="n"/>
      <c r="B82" s="333" t="n">
        <v>1</v>
      </c>
      <c r="C82" s="329" t="inlineStr">
        <is>
          <t>ОТ</t>
        </is>
      </c>
      <c r="D82" s="330" t="n"/>
      <c r="E82" s="331" t="n"/>
      <c r="F82" s="331" t="n"/>
      <c r="G82" s="331" t="n"/>
      <c r="H82" s="332">
        <f>Source!AO247</f>
        <v/>
      </c>
      <c r="I82" s="333" t="n"/>
      <c r="J82" s="332">
        <f>ROUND(Source!AF247*Source!I247, 2)</f>
        <v/>
      </c>
      <c r="K82" s="333">
        <f>IF(Source!BA247&lt;&gt; 0, Source!BA247, 1)</f>
        <v/>
      </c>
      <c r="L82" s="334">
        <f>Source!S247</f>
        <v/>
      </c>
    </row>
    <row r="83" ht="14.25" customHeight="1" s="199">
      <c r="A83" s="329" t="n"/>
      <c r="B83" s="333" t="n">
        <v>2</v>
      </c>
      <c r="C83" s="329" t="inlineStr">
        <is>
          <t>ЭМ</t>
        </is>
      </c>
      <c r="D83" s="330" t="n"/>
      <c r="E83" s="331" t="n"/>
      <c r="F83" s="331" t="n"/>
      <c r="G83" s="331" t="n"/>
      <c r="H83" s="332">
        <f>Source!AM247</f>
        <v/>
      </c>
      <c r="I83" s="333" t="n"/>
      <c r="J83" s="332">
        <f>(ROUND((ROUND(((Source!ET247)*Source!I247),0)),0)+ROUND((ROUND(((Source!AE247-(Source!EU247))*Source!I247),0)),0))</f>
        <v/>
      </c>
      <c r="K83" s="333">
        <f>IF(Source!BB247&lt;&gt; 0, Source!BB247, 1)</f>
        <v/>
      </c>
      <c r="L83" s="334">
        <f>Source!Q247</f>
        <v/>
      </c>
    </row>
    <row r="84" ht="14.25" customHeight="1" s="199">
      <c r="A84" s="329" t="n"/>
      <c r="B84" s="333" t="n">
        <v>4</v>
      </c>
      <c r="C84" s="329" t="inlineStr">
        <is>
          <t>М</t>
        </is>
      </c>
      <c r="D84" s="330" t="n"/>
      <c r="E84" s="331" t="n"/>
      <c r="F84" s="331" t="n"/>
      <c r="G84" s="331" t="n"/>
      <c r="H84" s="332">
        <f>Source!AL247</f>
        <v/>
      </c>
      <c r="I84" s="333" t="n"/>
      <c r="J84" s="332">
        <f>ROUND(Source!AC247*Source!I247, 2)</f>
        <v/>
      </c>
      <c r="K84" s="333">
        <f>IF(Source!BC247&lt;&gt; 0, Source!BC247, 1)</f>
        <v/>
      </c>
      <c r="L84" s="334">
        <f>Source!P247</f>
        <v/>
      </c>
    </row>
    <row r="85" ht="14.25" customHeight="1" s="199">
      <c r="A85" s="329" t="n"/>
      <c r="B85" s="329" t="n"/>
      <c r="C85" s="336" t="inlineStr">
        <is>
          <t>ЗТ</t>
        </is>
      </c>
      <c r="D85" s="337" t="inlineStr">
        <is>
          <t>чел.-ч.</t>
        </is>
      </c>
      <c r="E85" s="338">
        <f>Source!AQ247</f>
        <v/>
      </c>
      <c r="F85" s="338" t="n"/>
      <c r="G85" s="338">
        <f>ROUND(Source!U247, 7)</f>
        <v/>
      </c>
      <c r="H85" s="339" t="n"/>
      <c r="I85" s="340" t="n"/>
      <c r="J85" s="339" t="n"/>
      <c r="K85" s="340" t="n"/>
      <c r="L85" s="341" t="n"/>
    </row>
    <row r="86" ht="14.25" customHeight="1" s="199">
      <c r="A86" s="329" t="n"/>
      <c r="B86" s="329" t="n"/>
      <c r="C86" s="329" t="inlineStr">
        <is>
          <t>Итого по расценке</t>
        </is>
      </c>
      <c r="D86" s="330" t="n"/>
      <c r="E86" s="331" t="n"/>
      <c r="F86" s="331" t="n"/>
      <c r="G86" s="331" t="n"/>
      <c r="H86" s="332">
        <f>H82+H83+H84</f>
        <v/>
      </c>
      <c r="I86" s="333" t="n"/>
      <c r="J86" s="332">
        <f>J82+J83+J84</f>
        <v/>
      </c>
      <c r="K86" s="333" t="n"/>
      <c r="L86" s="334">
        <f>L82+L83+L84</f>
        <v/>
      </c>
    </row>
    <row r="87" ht="28.5" customHeight="1" s="199">
      <c r="A87" s="329" t="inlineStr">
        <is>
          <t>3.1</t>
        </is>
      </c>
      <c r="B87" s="329">
        <f>Source!F248</f>
        <v/>
      </c>
      <c r="C87" s="329">
        <f>Source!G248</f>
        <v/>
      </c>
      <c r="D87" s="330">
        <f>Source!H248</f>
        <v/>
      </c>
      <c r="E87" s="331">
        <f>SmtRes!AT126</f>
        <v/>
      </c>
      <c r="F87" s="331" t="n"/>
      <c r="G87" s="331">
        <f>Source!I248</f>
        <v/>
      </c>
      <c r="H87" s="332">
        <f>Source!AL248+Source!AO248+Source!AM248</f>
        <v/>
      </c>
      <c r="I87" s="333" t="n"/>
      <c r="J87" s="332">
        <f>ROUND(Source!AC248*Source!I248, 2)+(ROUND((ROUND(((Source!ET248)*Source!I248),0)),0)+ROUND((ROUND(((Source!AE248-(Source!EU248))*Source!I248),0)),0))+ROUND(Source!AF248*Source!I248, 2)</f>
        <v/>
      </c>
      <c r="K87" s="333" t="n"/>
      <c r="L87" s="334" t="n"/>
      <c r="O87">
        <f>J87</f>
        <v/>
      </c>
      <c r="AA87">
        <f>J87</f>
        <v/>
      </c>
      <c r="AD87">
        <f>ROUND((Source!AT248/100)*((ROUND(Source!AF248*Source!I248, 2)+(ROUND((ROUND(((Source!EU248)*Source!I248),0)),0)+ROUND((ROUND(((Source!AE248-(Source!EU248))*Source!I248),0)),0)))), 2)</f>
        <v/>
      </c>
      <c r="AE87">
        <f>ROUND((Source!AU248/100)*((ROUND(Source!AF248*Source!I248, 2)+(ROUND((ROUND(((Source!EU248)*Source!I248),0)),0)+ROUND((ROUND(((Source!AE248-(Source!EU248))*Source!I248),0)),0)))), 2)</f>
        <v/>
      </c>
      <c r="AN87">
        <f>L87</f>
        <v/>
      </c>
      <c r="AW87">
        <f>L87</f>
        <v/>
      </c>
      <c r="AZ87">
        <f>Source!X248</f>
        <v/>
      </c>
      <c r="BA87">
        <f>Source!Y248</f>
        <v/>
      </c>
      <c r="BH87">
        <f>J87</f>
        <v/>
      </c>
      <c r="CD87" t="n">
        <v>1</v>
      </c>
    </row>
    <row r="88" ht="28.5" customHeight="1" s="199">
      <c r="A88" s="329" t="inlineStr">
        <is>
          <t>3.2</t>
        </is>
      </c>
      <c r="B88" s="329">
        <f>Source!F249</f>
        <v/>
      </c>
      <c r="C88" s="329">
        <f>Source!G249</f>
        <v/>
      </c>
      <c r="D88" s="330">
        <f>Source!H249</f>
        <v/>
      </c>
      <c r="E88" s="331">
        <f>SmtRes!AT124</f>
        <v/>
      </c>
      <c r="F88" s="331" t="n"/>
      <c r="G88" s="331">
        <f>Source!I249</f>
        <v/>
      </c>
      <c r="H88" s="332">
        <f>Source!AL249+Source!AO249+Source!AM249</f>
        <v/>
      </c>
      <c r="I88" s="333" t="n"/>
      <c r="J88" s="332">
        <f>ROUND(Source!AC249*Source!I249, 2)+(ROUND((ROUND(((Source!ET249)*Source!I249),0)),0)+ROUND((ROUND(((Source!AE249-(Source!EU249))*Source!I249),0)),0))+ROUND(Source!AF249*Source!I249, 2)</f>
        <v/>
      </c>
      <c r="K88" s="333">
        <f>IF(Source!BC249&lt;&gt; 0, Source!BC249, 1)</f>
        <v/>
      </c>
      <c r="L88" s="334">
        <f>Source!P249</f>
        <v/>
      </c>
      <c r="O88">
        <f>J88</f>
        <v/>
      </c>
      <c r="AA88">
        <f>J88</f>
        <v/>
      </c>
      <c r="AD88">
        <f>ROUND((Source!AT249/100)*((ROUND(Source!AF249*Source!I249, 2)+(ROUND((ROUND(((Source!EU249)*Source!I249),0)),0)+ROUND((ROUND(((Source!AE249-(Source!EU249))*Source!I249),0)),0)))), 2)</f>
        <v/>
      </c>
      <c r="AE88">
        <f>ROUND((Source!AU249/100)*((ROUND(Source!AF249*Source!I249, 2)+(ROUND((ROUND(((Source!EU249)*Source!I249),0)),0)+ROUND((ROUND(((Source!AE249-(Source!EU249))*Source!I249),0)),0)))), 2)</f>
        <v/>
      </c>
      <c r="AN88">
        <f>L88</f>
        <v/>
      </c>
      <c r="AW88">
        <f>L88</f>
        <v/>
      </c>
      <c r="AZ88">
        <f>Source!X249</f>
        <v/>
      </c>
      <c r="BA88">
        <f>Source!Y249</f>
        <v/>
      </c>
      <c r="BH88">
        <f>J88</f>
        <v/>
      </c>
      <c r="CD88" t="n">
        <v>1</v>
      </c>
    </row>
    <row r="89" ht="14.25" customHeight="1" s="199">
      <c r="A89" s="329" t="n"/>
      <c r="B89" s="329" t="n"/>
      <c r="C89" s="329" t="inlineStr">
        <is>
          <t>ФОТ</t>
        </is>
      </c>
      <c r="D89" s="330" t="n"/>
      <c r="E89" s="331" t="n"/>
      <c r="F89" s="331" t="n"/>
      <c r="G89" s="331" t="n"/>
      <c r="H89" s="332" t="n"/>
      <c r="I89" s="333" t="n"/>
      <c r="J89" s="332">
        <f>SUM(S80:S92)+SUM(T80:T92)+SUM(X80:X92)+SUM(Y80:Y92)+SUM(Z80:Z92)</f>
        <v/>
      </c>
      <c r="K89" s="333" t="n"/>
      <c r="L89" s="334">
        <f>SUM(AR80:AR92)+SUM(AS80:AS92)+SUM(AT80:AT92)+SUM(AU80:AU92)+SUM(AV80:AV92)</f>
        <v/>
      </c>
    </row>
    <row r="90" ht="42.75" customHeight="1" s="199">
      <c r="A90" s="329" t="n"/>
      <c r="B90" s="329" t="inlineStr">
        <is>
          <t>Пр/812-099.2-1</t>
        </is>
      </c>
      <c r="C90" s="329" t="inlineStr">
        <is>
          <t>НР Внутренние санитарнотехнические работы: смена труб, санприборов, запорной арматуры и другое</t>
        </is>
      </c>
      <c r="D90" s="330" t="inlineStr">
        <is>
          <t>%</t>
        </is>
      </c>
      <c r="E90" s="331">
        <f>Source!BZ247</f>
        <v/>
      </c>
      <c r="F90" s="331" t="n"/>
      <c r="G90" s="331">
        <f>Source!AT247</f>
        <v/>
      </c>
      <c r="H90" s="332" t="n"/>
      <c r="I90" s="333" t="n"/>
      <c r="J90" s="332">
        <f>SUM(AD80:AD92)</f>
        <v/>
      </c>
      <c r="K90" s="333" t="n"/>
      <c r="L90" s="334">
        <f>SUM(AZ80:AZ92)</f>
        <v/>
      </c>
    </row>
    <row r="91" ht="42.75" customHeight="1" s="199">
      <c r="A91" s="336" t="n"/>
      <c r="B91" s="336" t="inlineStr">
        <is>
          <t>Пр/774-099.2</t>
        </is>
      </c>
      <c r="C91" s="336" t="inlineStr">
        <is>
          <t>СП Внутренние санитарнотехнические работы: смена труб, санприборов, запорной арматуры и другое</t>
        </is>
      </c>
      <c r="D91" s="337" t="inlineStr">
        <is>
          <t>%</t>
        </is>
      </c>
      <c r="E91" s="338">
        <f>Source!CA247</f>
        <v/>
      </c>
      <c r="F91" s="338" t="n"/>
      <c r="G91" s="338">
        <f>Source!AU247</f>
        <v/>
      </c>
      <c r="H91" s="339" t="n"/>
      <c r="I91" s="340" t="n"/>
      <c r="J91" s="339">
        <f>SUM(AE80:AE92)</f>
        <v/>
      </c>
      <c r="K91" s="340" t="n"/>
      <c r="L91" s="341">
        <f>SUM(BA80:BA92)</f>
        <v/>
      </c>
    </row>
    <row r="92" ht="15" customHeight="1" s="199">
      <c r="C92" s="342" t="inlineStr">
        <is>
          <t>Всего по позиции</t>
        </is>
      </c>
      <c r="I92" s="343">
        <f>J82+J83+J84+J90+J91+SUM(J87:J88)-SUMIF(CE87:CE88, 1, J87:J88)</f>
        <v/>
      </c>
      <c r="J92" s="201" t="n"/>
      <c r="K92" s="344">
        <f>L82+L83+L84+L90+L91+SUM(L87:L88)-SUMIF(CE87:CE88, 1, L87:L88)</f>
        <v/>
      </c>
      <c r="L92" s="201" t="n"/>
      <c r="O92" s="345">
        <f>J82+J83+J84+J90+J91</f>
        <v/>
      </c>
      <c r="P92" s="345">
        <f>J83</f>
        <v/>
      </c>
      <c r="R92" t="inlineStr">
        <is>
          <t>=</t>
        </is>
      </c>
      <c r="S92" s="345">
        <f>J82</f>
        <v/>
      </c>
      <c r="U92" s="345">
        <f>J82</f>
        <v/>
      </c>
      <c r="X92">
        <f>0</f>
        <v/>
      </c>
      <c r="Z92" t="inlineStr">
        <is>
          <t>=</t>
        </is>
      </c>
      <c r="AA92" s="345">
        <f>J84</f>
        <v/>
      </c>
      <c r="AD92">
        <f>ROUND((Source!AT247/100)*((ROUND(Source!AF247*Source!I247, 2)+(ROUND((ROUND(((Source!EU247)*Source!I247),0)),0)+ROUND((ROUND(((Source!AE247-(Source!EU247))*Source!I247),0)),0)))), 2)</f>
        <v/>
      </c>
      <c r="AE92">
        <f>ROUND((Source!AU247/100)*((ROUND(Source!AF247*Source!I247, 2)+(ROUND((ROUND(((Source!EU247)*Source!I247),0)),0)+ROUND((ROUND(((Source!AE247-(Source!EU247))*Source!I247),0)),0)))), 2)</f>
        <v/>
      </c>
      <c r="AN92" s="346">
        <f>L82+L83+L84+L90+L91</f>
        <v/>
      </c>
      <c r="AO92" s="346">
        <f>L83</f>
        <v/>
      </c>
      <c r="AQ92" t="inlineStr">
        <is>
          <t>=</t>
        </is>
      </c>
      <c r="AR92" s="346">
        <f>L82</f>
        <v/>
      </c>
      <c r="AT92">
        <f>0</f>
        <v/>
      </c>
      <c r="AV92" t="inlineStr">
        <is>
          <t>=</t>
        </is>
      </c>
      <c r="AW92" s="346">
        <f>L84</f>
        <v/>
      </c>
      <c r="AZ92">
        <f>Source!X247</f>
        <v/>
      </c>
      <c r="BA92">
        <f>Source!Y247</f>
        <v/>
      </c>
      <c r="BH92" s="345">
        <f>J82+J83+J84+J90+J91</f>
        <v/>
      </c>
      <c r="CD92" t="n">
        <v>1</v>
      </c>
    </row>
    <row r="93" ht="133.5" customHeight="1" s="199">
      <c r="A93" s="329" t="inlineStr">
        <is>
          <t>4</t>
        </is>
      </c>
      <c r="B93" s="329">
        <f>Source!F250</f>
        <v/>
      </c>
      <c r="C93" s="329" t="inlineStr">
        <is>
          <t>Гидравлическое испытание трубопроводов систем отопления, водопровода и горячего водоснабжения диаметром до 50 мм
Поправки к: 
ЭМ )*4;   
ОТм )*4;   
ОТ )*4;   
ЗТ )*4;   
ЗТм )*4</t>
        </is>
      </c>
      <c r="D93" s="330">
        <f>Source!H250</f>
        <v/>
      </c>
      <c r="E93" s="331">
        <f>Source!K250</f>
        <v/>
      </c>
      <c r="F93" s="331" t="n"/>
      <c r="G93" s="331">
        <f>Source!I250</f>
        <v/>
      </c>
      <c r="H93" s="332" t="n"/>
      <c r="I93" s="333" t="n"/>
      <c r="J93" s="332" t="n"/>
      <c r="K93" s="333" t="n"/>
      <c r="L93" s="334" t="n"/>
    </row>
    <row r="94">
      <c r="C94" s="335">
        <f>"Объем: "&amp;Source!I250&amp;"=90/"&amp;"100"</f>
        <v/>
      </c>
    </row>
    <row r="95" ht="14.25" customHeight="1" s="199">
      <c r="A95" s="329" t="n"/>
      <c r="B95" s="333" t="n">
        <v>1</v>
      </c>
      <c r="C95" s="329" t="inlineStr">
        <is>
          <t>ОТ</t>
        </is>
      </c>
      <c r="D95" s="330" t="n"/>
      <c r="E95" s="331" t="n"/>
      <c r="F95" s="331" t="n"/>
      <c r="G95" s="331" t="n"/>
      <c r="H95" s="332">
        <f>Source!AO250</f>
        <v/>
      </c>
      <c r="I95" s="333">
        <f>ROUND(4,7)</f>
        <v/>
      </c>
      <c r="J95" s="332">
        <f>ROUND(Source!AF250*Source!I250, 2)</f>
        <v/>
      </c>
      <c r="K95" s="333">
        <f>IF(Source!BA250&lt;&gt; 0, Source!BA250, 1)</f>
        <v/>
      </c>
      <c r="L95" s="334">
        <f>Source!S250</f>
        <v/>
      </c>
    </row>
    <row r="96" ht="14.25" customHeight="1" s="199">
      <c r="A96" s="329" t="n"/>
      <c r="B96" s="333" t="n">
        <v>2</v>
      </c>
      <c r="C96" s="329" t="inlineStr">
        <is>
          <t>ЭМ</t>
        </is>
      </c>
      <c r="D96" s="330" t="n"/>
      <c r="E96" s="331" t="n"/>
      <c r="F96" s="331" t="n"/>
      <c r="G96" s="331" t="n"/>
      <c r="H96" s="332">
        <f>Source!AM250</f>
        <v/>
      </c>
      <c r="I96" s="333">
        <f>ROUND(4,7)</f>
        <v/>
      </c>
      <c r="J96" s="332">
        <f>(ROUND((ROUND((((Source!ET250*ROUND(4,7)))*Source!I250),0)),0)+ROUND((ROUND(((Source!AE250-((Source!EU250*ROUND(4,7))))*Source!I250),0)),0))</f>
        <v/>
      </c>
      <c r="K96" s="333">
        <f>IF(Source!BB250&lt;&gt; 0, Source!BB250, 1)</f>
        <v/>
      </c>
      <c r="L96" s="334">
        <f>Source!Q250</f>
        <v/>
      </c>
    </row>
    <row r="97" ht="14.25" customHeight="1" s="199">
      <c r="A97" s="329" t="n"/>
      <c r="B97" s="333" t="n">
        <v>4</v>
      </c>
      <c r="C97" s="329" t="inlineStr">
        <is>
          <t>М</t>
        </is>
      </c>
      <c r="D97" s="330" t="n"/>
      <c r="E97" s="331" t="n"/>
      <c r="F97" s="331" t="n"/>
      <c r="G97" s="331" t="n"/>
      <c r="H97" s="332">
        <f>Source!AL250</f>
        <v/>
      </c>
      <c r="I97" s="333" t="n"/>
      <c r="J97" s="332">
        <f>ROUND(Source!AC250*Source!I250, 2)</f>
        <v/>
      </c>
      <c r="K97" s="333">
        <f>IF(Source!BC250&lt;&gt; 0, Source!BC250, 1)</f>
        <v/>
      </c>
      <c r="L97" s="334">
        <f>Source!P250</f>
        <v/>
      </c>
    </row>
    <row r="98" ht="14.25" customHeight="1" s="199">
      <c r="A98" s="329" t="n"/>
      <c r="B98" s="329" t="n"/>
      <c r="C98" s="336" t="inlineStr">
        <is>
          <t>ЗТ</t>
        </is>
      </c>
      <c r="D98" s="337" t="inlineStr">
        <is>
          <t>чел.-ч.</t>
        </is>
      </c>
      <c r="E98" s="338">
        <f>Source!AQ250</f>
        <v/>
      </c>
      <c r="F98" s="338">
        <f>ROUND(4,7)</f>
        <v/>
      </c>
      <c r="G98" s="338">
        <f>ROUND(Source!U250, 7)</f>
        <v/>
      </c>
      <c r="H98" s="339" t="n"/>
      <c r="I98" s="340" t="n"/>
      <c r="J98" s="339" t="n"/>
      <c r="K98" s="340" t="n"/>
      <c r="L98" s="341" t="n"/>
    </row>
    <row r="99" ht="14.25" customHeight="1" s="199">
      <c r="A99" s="329" t="n"/>
      <c r="B99" s="329" t="n"/>
      <c r="C99" s="329" t="inlineStr">
        <is>
          <t>Итого по расценке</t>
        </is>
      </c>
      <c r="D99" s="330" t="n"/>
      <c r="E99" s="331" t="n"/>
      <c r="F99" s="331" t="n"/>
      <c r="G99" s="331" t="n"/>
      <c r="H99" s="332">
        <f>H95+H96+H97</f>
        <v/>
      </c>
      <c r="I99" s="333" t="n"/>
      <c r="J99" s="332">
        <f>J95+J96+J97</f>
        <v/>
      </c>
      <c r="K99" s="333" t="n"/>
      <c r="L99" s="334">
        <f>L95+L96+L97</f>
        <v/>
      </c>
    </row>
    <row r="100" ht="14.25" customHeight="1" s="199">
      <c r="A100" s="329" t="n"/>
      <c r="B100" s="329" t="n"/>
      <c r="C100" s="329" t="inlineStr">
        <is>
          <t>ФОТ</t>
        </is>
      </c>
      <c r="D100" s="330" t="n"/>
      <c r="E100" s="331" t="n"/>
      <c r="F100" s="331" t="n"/>
      <c r="G100" s="331" t="n"/>
      <c r="H100" s="332" t="n"/>
      <c r="I100" s="333" t="n"/>
      <c r="J100" s="332">
        <f>SUM(S93:S103)+SUM(T93:T103)+SUM(X93:X103)+SUM(Y93:Y103)+SUM(Z93:Z103)</f>
        <v/>
      </c>
      <c r="K100" s="333" t="n"/>
      <c r="L100" s="334">
        <f>SUM(AR93:AR103)+SUM(AS93:AS103)+SUM(AT93:AT103)+SUM(AU93:AU103)+SUM(AV93:AV103)</f>
        <v/>
      </c>
    </row>
    <row r="101" ht="71.25" customHeight="1" s="199">
      <c r="A101" s="329" t="n"/>
      <c r="B101" s="329" t="inlineStr">
        <is>
          <t>Пр/812-016.0-1</t>
        </is>
      </c>
      <c r="C101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01" s="330" t="inlineStr">
        <is>
          <t>%</t>
        </is>
      </c>
      <c r="E101" s="331">
        <f>Source!BZ250</f>
        <v/>
      </c>
      <c r="F101" s="331" t="n"/>
      <c r="G101" s="331">
        <f>Source!AT250</f>
        <v/>
      </c>
      <c r="H101" s="332" t="n"/>
      <c r="I101" s="333" t="n"/>
      <c r="J101" s="332">
        <f>SUM(AD93:AD103)</f>
        <v/>
      </c>
      <c r="K101" s="333" t="n"/>
      <c r="L101" s="334">
        <f>SUM(AZ93:AZ103)</f>
        <v/>
      </c>
    </row>
    <row r="102" ht="71.25" customHeight="1" s="199">
      <c r="A102" s="336" t="n"/>
      <c r="B102" s="336" t="inlineStr">
        <is>
          <t>Пр/774-016.0</t>
        </is>
      </c>
      <c r="C102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02" s="337" t="inlineStr">
        <is>
          <t>%</t>
        </is>
      </c>
      <c r="E102" s="338">
        <f>Source!CA250</f>
        <v/>
      </c>
      <c r="F102" s="338" t="n"/>
      <c r="G102" s="338">
        <f>Source!AU250</f>
        <v/>
      </c>
      <c r="H102" s="339" t="n"/>
      <c r="I102" s="340" t="n"/>
      <c r="J102" s="339">
        <f>SUM(AE93:AE103)</f>
        <v/>
      </c>
      <c r="K102" s="340" t="n"/>
      <c r="L102" s="341">
        <f>SUM(BA93:BA103)</f>
        <v/>
      </c>
    </row>
    <row r="103" ht="15" customHeight="1" s="199">
      <c r="C103" s="342" t="inlineStr">
        <is>
          <t>Всего по позиции</t>
        </is>
      </c>
      <c r="I103" s="343">
        <f>J95+J96+J97+J101+J102</f>
        <v/>
      </c>
      <c r="J103" s="201" t="n"/>
      <c r="K103" s="344">
        <f>L95+L96+L97+L101+L102</f>
        <v/>
      </c>
      <c r="L103" s="201" t="n"/>
      <c r="O103" s="345">
        <f>J95+J96+J97+J101+J102</f>
        <v/>
      </c>
      <c r="P103" s="345">
        <f>J96</f>
        <v/>
      </c>
      <c r="R103" t="inlineStr">
        <is>
          <t>=</t>
        </is>
      </c>
      <c r="S103" s="345">
        <f>J95</f>
        <v/>
      </c>
      <c r="U103" s="345">
        <f>J95</f>
        <v/>
      </c>
      <c r="X103">
        <f>0</f>
        <v/>
      </c>
      <c r="Z103" t="inlineStr">
        <is>
          <t>=</t>
        </is>
      </c>
      <c r="AA103" s="345">
        <f>J97</f>
        <v/>
      </c>
      <c r="AD103">
        <f>ROUND((Source!AT250/100)*((ROUND(Source!AF250*Source!I250, 2)+(ROUND((ROUND((((Source!EU250*ROUND(4,7)))*Source!I250),0)),0)+ROUND((ROUND(((Source!AE250-((Source!EU250*ROUND(4,7))))*Source!I250),0)),0)))), 2)</f>
        <v/>
      </c>
      <c r="AE103">
        <f>ROUND((Source!AU250/100)*((ROUND(Source!AF250*Source!I250, 2)+(ROUND((ROUND((((Source!EU250*ROUND(4,7)))*Source!I250),0)),0)+ROUND((ROUND(((Source!AE250-((Source!EU250*ROUND(4,7))))*Source!I250),0)),0)))), 2)</f>
        <v/>
      </c>
      <c r="AN103" s="346">
        <f>L95+L96+L97+L101+L102</f>
        <v/>
      </c>
      <c r="AO103" s="346">
        <f>L96</f>
        <v/>
      </c>
      <c r="AQ103" t="inlineStr">
        <is>
          <t>=</t>
        </is>
      </c>
      <c r="AR103" s="346">
        <f>L95</f>
        <v/>
      </c>
      <c r="AT103">
        <f>0</f>
        <v/>
      </c>
      <c r="AV103" t="inlineStr">
        <is>
          <t>=</t>
        </is>
      </c>
      <c r="AW103" s="346">
        <f>L97</f>
        <v/>
      </c>
      <c r="AZ103">
        <f>Source!X250</f>
        <v/>
      </c>
      <c r="BA103">
        <f>Source!Y250</f>
        <v/>
      </c>
      <c r="BH103" s="345">
        <f>J95+J96+J97+J101+J102</f>
        <v/>
      </c>
      <c r="CD103" t="n">
        <v>1</v>
      </c>
    </row>
    <row r="104"/>
    <row r="105" ht="15" customHeight="1" s="199">
      <c r="A105" s="347" t="n"/>
      <c r="B105" s="348" t="n"/>
      <c r="C105" s="349" t="inlineStr">
        <is>
          <t>ИТОГИ ПО СМЕТЕ</t>
        </is>
      </c>
      <c r="D105" s="201" t="n"/>
      <c r="E105" s="201" t="n"/>
      <c r="F105" s="201" t="n"/>
      <c r="G105" s="201" t="n"/>
      <c r="H105" s="201" t="n"/>
      <c r="I105" s="350" t="n"/>
      <c r="J105" s="343" t="n"/>
      <c r="K105" s="343" t="n"/>
      <c r="L105" s="344" t="n"/>
    </row>
    <row r="106"/>
    <row r="107" ht="15" customHeight="1" s="199">
      <c r="A107" s="351" t="n"/>
      <c r="B107" s="352" t="n"/>
      <c r="C107" s="353" t="inlineStr">
        <is>
          <t>ВСЕГО строительные работы</t>
        </is>
      </c>
      <c r="I107" s="354" t="n"/>
      <c r="J107" s="355">
        <f>J109+J124+J125</f>
        <v/>
      </c>
      <c r="K107" s="355" t="n"/>
      <c r="L107" s="356">
        <f>L109+L124+L125</f>
        <v/>
      </c>
    </row>
    <row r="108" ht="14.25" customHeight="1" s="199">
      <c r="A108" s="357" t="n"/>
      <c r="B108" s="358" t="n"/>
      <c r="C108" s="359" t="inlineStr">
        <is>
          <t>в том числе</t>
        </is>
      </c>
      <c r="I108" s="331" t="n"/>
      <c r="J108" s="332" t="n"/>
      <c r="K108" s="332" t="n"/>
      <c r="L108" s="334" t="n"/>
    </row>
    <row r="109" ht="14.25" customHeight="1" s="199">
      <c r="A109" s="357" t="n"/>
      <c r="B109" s="358" t="n"/>
      <c r="C109" s="329" t="inlineStr">
        <is>
          <t>Всего прямые затраты</t>
        </is>
      </c>
      <c r="I109" s="331" t="n"/>
      <c r="J109" s="332">
        <f>J111+J112+J118+J122</f>
        <v/>
      </c>
      <c r="K109" s="332" t="n"/>
      <c r="L109" s="334">
        <f>L111+L112+L118+L122</f>
        <v/>
      </c>
    </row>
    <row r="110" ht="14.25" customHeight="1" s="199">
      <c r="A110" s="357" t="n"/>
      <c r="B110" s="358" t="n"/>
      <c r="C110" s="359" t="inlineStr">
        <is>
          <t>в том числе</t>
        </is>
      </c>
      <c r="I110" s="331" t="n"/>
      <c r="J110" s="332" t="n"/>
      <c r="K110" s="332" t="n"/>
      <c r="L110" s="334" t="n"/>
    </row>
    <row r="111" ht="14.25" customHeight="1" s="199">
      <c r="A111" s="357" t="n"/>
      <c r="B111" s="358" t="n"/>
      <c r="C111" s="329" t="inlineStr">
        <is>
          <t xml:space="preserve">  оплата труда (ОТ)</t>
        </is>
      </c>
      <c r="I111" s="331" t="n"/>
      <c r="J111" s="332">
        <f>SUMIF(CD58:CD103, 1, S58:S103)</f>
        <v/>
      </c>
      <c r="K111" s="332" t="n"/>
      <c r="L111" s="334">
        <f>SUMIF(CD58:CD103, 1, AR58:AR103)</f>
        <v/>
      </c>
    </row>
    <row r="112" ht="14.25" customHeight="1" s="199">
      <c r="A112" s="357" t="n"/>
      <c r="B112" s="358" t="n"/>
      <c r="C112" s="329" t="inlineStr">
        <is>
          <t xml:space="preserve">  эксплуатация машин и механизмов</t>
        </is>
      </c>
      <c r="I112" s="331" t="n"/>
      <c r="J112" s="332">
        <f>J114+J117</f>
        <v/>
      </c>
      <c r="K112" s="332" t="n"/>
      <c r="L112" s="334">
        <f>L114+L117</f>
        <v/>
      </c>
    </row>
    <row r="113" ht="14.25" customHeight="1" s="199">
      <c r="A113" s="357" t="n"/>
      <c r="B113" s="358" t="n"/>
      <c r="C113" s="359" t="inlineStr">
        <is>
          <t xml:space="preserve">  в том числе</t>
        </is>
      </c>
      <c r="I113" s="331" t="n"/>
      <c r="J113" s="332" t="n"/>
      <c r="K113" s="332" t="n"/>
      <c r="L113" s="334" t="n"/>
    </row>
    <row r="114" ht="14.25" customHeight="1" s="199">
      <c r="A114" s="357" t="n"/>
      <c r="B114" s="358" t="n"/>
      <c r="C114" s="329" t="inlineStr">
        <is>
          <t xml:space="preserve">    эксплуатация машин и механизмов без учета доплат к оплате труда машинистов</t>
        </is>
      </c>
      <c r="I114" s="331" t="n"/>
      <c r="J114" s="332">
        <f>SUMIF(CD58:CD103, 1, P58:P103)</f>
        <v/>
      </c>
      <c r="K114" s="332" t="n"/>
      <c r="L114" s="334">
        <f>SUMIF(CD58:CD103, 1, AO58:AO103)</f>
        <v/>
      </c>
    </row>
    <row r="115" ht="14.25" customHeight="1" s="199">
      <c r="A115" s="357" t="n"/>
      <c r="B115" s="358" t="n"/>
      <c r="C115" s="359" t="inlineStr">
        <is>
          <t xml:space="preserve">    в том числе</t>
        </is>
      </c>
      <c r="I115" s="331" t="n"/>
      <c r="J115" s="332" t="n"/>
      <c r="K115" s="332" t="n"/>
      <c r="L115" s="334" t="n"/>
    </row>
    <row r="116" ht="14.25" customHeight="1" s="199">
      <c r="A116" s="357" t="n"/>
      <c r="B116" s="358" t="n"/>
      <c r="C116" s="329" t="inlineStr">
        <is>
          <t xml:space="preserve">      оплата труда машинистов (ОТм)</t>
        </is>
      </c>
      <c r="I116" s="331" t="n"/>
      <c r="J116" s="332">
        <f>SUMIF(CD58:CD103, 1, X58:X103)</f>
        <v/>
      </c>
      <c r="K116" s="332" t="n"/>
      <c r="L116" s="334">
        <f>SUMIF(CD58:CD103, 1, AT58:AT103)</f>
        <v/>
      </c>
    </row>
    <row r="117" ht="14.25" customHeight="1" s="199">
      <c r="A117" s="357" t="n"/>
      <c r="B117" s="358" t="n"/>
      <c r="C117" s="329" t="inlineStr">
        <is>
          <t xml:space="preserve">    доплаты к оплате труда машинистов</t>
        </is>
      </c>
      <c r="I117" s="331" t="n"/>
      <c r="J117" s="332">
        <f>SUMIF(CD58:CD103, 1, Z58:Z103)</f>
        <v/>
      </c>
      <c r="K117" s="332" t="n"/>
      <c r="L117" s="334">
        <f>SUMIF(CD58:CD103, 1, AV58:AV103)</f>
        <v/>
      </c>
    </row>
    <row r="118" ht="14.25" customHeight="1" s="199">
      <c r="A118" s="357" t="n"/>
      <c r="B118" s="358" t="n"/>
      <c r="C118" s="329" t="inlineStr">
        <is>
          <t xml:space="preserve">  материальные ресурсы</t>
        </is>
      </c>
      <c r="I118" s="331" t="n"/>
      <c r="J118" s="332">
        <f>J120+J121</f>
        <v/>
      </c>
      <c r="K118" s="332" t="n"/>
      <c r="L118" s="334">
        <f>L120+L121</f>
        <v/>
      </c>
    </row>
    <row r="119" ht="14.25" customHeight="1" s="199">
      <c r="A119" s="357" t="n"/>
      <c r="B119" s="358" t="n"/>
      <c r="C119" s="359" t="inlineStr">
        <is>
          <t xml:space="preserve">  в том числе</t>
        </is>
      </c>
      <c r="I119" s="331" t="n"/>
      <c r="J119" s="332" t="n"/>
      <c r="K119" s="332" t="n"/>
      <c r="L119" s="334" t="n"/>
    </row>
    <row r="120" ht="14.25" customHeight="1" s="199">
      <c r="A120" s="357" t="n"/>
      <c r="B120" s="358" t="n"/>
      <c r="C120" s="329" t="inlineStr">
        <is>
          <t xml:space="preserve">    материальные ресурсы без учета дополнительной перевозки</t>
        </is>
      </c>
      <c r="I120" s="331" t="n"/>
      <c r="J120" s="332">
        <f>SUMIF(CD58:CD103, 1, AA58:AA103)-SUMIF(CD58:CD103, 1, BJ58:BJ103)</f>
        <v/>
      </c>
      <c r="K120" s="332" t="n"/>
      <c r="L120" s="334">
        <f>SUMIF(CD58:CD103, 1, AW58:AW103)-SUMIF(CD58:CD103, 1, BK58:BK103)</f>
        <v/>
      </c>
    </row>
    <row r="121" ht="14.25" customHeight="1" s="199">
      <c r="A121" s="357" t="n"/>
      <c r="B121" s="358" t="n"/>
      <c r="C121" s="329" t="inlineStr">
        <is>
          <t xml:space="preserve">    дополнительная перевозка материальных ресурсов</t>
        </is>
      </c>
      <c r="I121" s="331" t="n"/>
      <c r="J121" s="332">
        <f>SUMIF(CD58:CD103, 1, AG58:AG103)</f>
        <v/>
      </c>
      <c r="K121" s="332" t="n"/>
      <c r="L121" s="334">
        <f>SUMIF(CD58:CD103, 1, BC58:BC103)</f>
        <v/>
      </c>
    </row>
    <row r="122" ht="14.25" customHeight="1" s="199">
      <c r="A122" s="357" t="n"/>
      <c r="B122" s="358" t="n"/>
      <c r="C122" s="329" t="inlineStr">
        <is>
          <t xml:space="preserve">  перевозка</t>
        </is>
      </c>
      <c r="I122" s="331" t="n"/>
      <c r="J122" s="332">
        <f>SUMIF(CD58:CD103, 1, AF58:AF103)</f>
        <v/>
      </c>
      <c r="K122" s="332" t="n"/>
      <c r="L122" s="334">
        <f>SUMIF(CD58:CD103, 1, BB58:BB103)</f>
        <v/>
      </c>
    </row>
    <row r="123" ht="14.25" customHeight="1" s="199">
      <c r="A123" s="357" t="n"/>
      <c r="B123" s="358" t="n"/>
      <c r="C123" s="329" t="inlineStr">
        <is>
          <t>ФОТ (справочно)</t>
        </is>
      </c>
      <c r="I123" s="331" t="n"/>
      <c r="J123" s="332">
        <f>SUMIF(CD58:CD103, 1, S58:S103)+SUMIF(CD58:CD103, 1, X58:X103)+SUMIF(CD58:CD103, 1, Z58:Z103)</f>
        <v/>
      </c>
      <c r="K123" s="332" t="n"/>
      <c r="L123" s="334">
        <f>SUMIF(CD58:CD103, 1, AR58:AR103)+SUMIF(CD58:CD103, 1, AT58:AT103)+SUMIF(CD58:CD103, 1, AV58:AV103)</f>
        <v/>
      </c>
    </row>
    <row r="124" ht="14.25" customHeight="1" s="199">
      <c r="A124" s="357" t="n"/>
      <c r="B124" s="358" t="n"/>
      <c r="C124" s="329" t="inlineStr">
        <is>
          <t>накладные расходы</t>
        </is>
      </c>
      <c r="I124" s="331" t="n"/>
      <c r="J124" s="332">
        <f>SUMIF(CD58:CD103, 1, AD58:AD103)</f>
        <v/>
      </c>
      <c r="K124" s="332" t="n"/>
      <c r="L124" s="334">
        <f>SUMIF(CD58:CD103, 1, AZ58:AZ103)</f>
        <v/>
      </c>
    </row>
    <row r="125" ht="14.25" customHeight="1" s="199">
      <c r="A125" s="357" t="n"/>
      <c r="B125" s="358" t="n"/>
      <c r="C125" s="329" t="inlineStr">
        <is>
          <t>сметная прибыль</t>
        </is>
      </c>
      <c r="I125" s="331" t="n"/>
      <c r="J125" s="332">
        <f>SUMIF(CD58:CD103, 1, AE58:AE103)</f>
        <v/>
      </c>
      <c r="K125" s="332" t="n"/>
      <c r="L125" s="334">
        <f>SUMIF(CD58:CD103, 1, BA58:BA103)</f>
        <v/>
      </c>
    </row>
    <row r="126"/>
    <row r="127" ht="15" customHeight="1" s="199">
      <c r="A127" s="351" t="n"/>
      <c r="B127" s="352" t="n"/>
      <c r="C127" s="353" t="inlineStr">
        <is>
          <t>ВСЕГО монтажные работы</t>
        </is>
      </c>
      <c r="I127" s="354" t="n"/>
      <c r="J127" s="355">
        <f>J129+J144+J145</f>
        <v/>
      </c>
      <c r="K127" s="355" t="n"/>
      <c r="L127" s="356">
        <f>L129+L144+L145</f>
        <v/>
      </c>
    </row>
    <row r="128" ht="14.25" customHeight="1" s="199">
      <c r="A128" s="357" t="n"/>
      <c r="B128" s="358" t="n"/>
      <c r="C128" s="359" t="inlineStr">
        <is>
          <t>в том числе</t>
        </is>
      </c>
      <c r="I128" s="331" t="n"/>
      <c r="J128" s="332" t="n"/>
      <c r="K128" s="332" t="n"/>
      <c r="L128" s="334" t="n"/>
    </row>
    <row r="129" ht="14.25" customHeight="1" s="199">
      <c r="A129" s="357" t="n"/>
      <c r="B129" s="358" t="n"/>
      <c r="C129" s="329" t="inlineStr">
        <is>
          <t>Всего прямые затраты</t>
        </is>
      </c>
      <c r="I129" s="331" t="n"/>
      <c r="J129" s="332">
        <f>J131+J132+J138+J142</f>
        <v/>
      </c>
      <c r="K129" s="332" t="n"/>
      <c r="L129" s="334">
        <f>L131+L132+L138+L142</f>
        <v/>
      </c>
    </row>
    <row r="130" ht="14.25" customHeight="1" s="199">
      <c r="A130" s="357" t="n"/>
      <c r="B130" s="358" t="n"/>
      <c r="C130" s="359" t="inlineStr">
        <is>
          <t>в том числе</t>
        </is>
      </c>
      <c r="I130" s="331" t="n"/>
      <c r="J130" s="332" t="n"/>
      <c r="K130" s="332" t="n"/>
      <c r="L130" s="334" t="n"/>
    </row>
    <row r="131" ht="14.25" customHeight="1" s="199">
      <c r="A131" s="357" t="n"/>
      <c r="B131" s="358" t="n"/>
      <c r="C131" s="329" t="inlineStr">
        <is>
          <t xml:space="preserve">  оплата труда (ОТ)</t>
        </is>
      </c>
      <c r="I131" s="331" t="n"/>
      <c r="J131" s="332">
        <f>SUMIF(CD58:CD125, 2, S58:S125)</f>
        <v/>
      </c>
      <c r="K131" s="332" t="n"/>
      <c r="L131" s="334">
        <f>SUMIF(CD58:CD125, 2, AR58:AR125)</f>
        <v/>
      </c>
    </row>
    <row r="132" ht="14.25" customHeight="1" s="199">
      <c r="A132" s="357" t="n"/>
      <c r="B132" s="358" t="n"/>
      <c r="C132" s="329" t="inlineStr">
        <is>
          <t xml:space="preserve">  эксплуатация машин и механизмов</t>
        </is>
      </c>
      <c r="I132" s="331" t="n"/>
      <c r="J132" s="332">
        <f>J134+J137</f>
        <v/>
      </c>
      <c r="K132" s="332" t="n"/>
      <c r="L132" s="334">
        <f>L134+L137</f>
        <v/>
      </c>
    </row>
    <row r="133" ht="14.25" customHeight="1" s="199">
      <c r="A133" s="357" t="n"/>
      <c r="B133" s="358" t="n"/>
      <c r="C133" s="359" t="inlineStr">
        <is>
          <t xml:space="preserve">  в том числе</t>
        </is>
      </c>
      <c r="I133" s="331" t="n"/>
      <c r="J133" s="332" t="n"/>
      <c r="K133" s="332" t="n"/>
      <c r="L133" s="334" t="n"/>
    </row>
    <row r="134" ht="14.25" customHeight="1" s="199">
      <c r="A134" s="357" t="n"/>
      <c r="B134" s="358" t="n"/>
      <c r="C134" s="329" t="inlineStr">
        <is>
          <t xml:space="preserve">    эксплуатация машин и механизмов без учета доплат к оплате труда машинистов</t>
        </is>
      </c>
      <c r="I134" s="331" t="n"/>
      <c r="J134" s="332">
        <f>SUMIF(CD58:CD125, 2, P58:P125)</f>
        <v/>
      </c>
      <c r="K134" s="332" t="n"/>
      <c r="L134" s="334">
        <f>SUMIF(CD58:CD125, 2, AO58:AO125)</f>
        <v/>
      </c>
    </row>
    <row r="135" ht="14.25" customHeight="1" s="199">
      <c r="A135" s="357" t="n"/>
      <c r="B135" s="358" t="n"/>
      <c r="C135" s="359" t="inlineStr">
        <is>
          <t xml:space="preserve">    в том числе</t>
        </is>
      </c>
      <c r="I135" s="331" t="n"/>
      <c r="J135" s="332" t="n"/>
      <c r="K135" s="332" t="n"/>
      <c r="L135" s="334" t="n"/>
    </row>
    <row r="136" ht="14.25" customHeight="1" s="199">
      <c r="A136" s="357" t="n"/>
      <c r="B136" s="358" t="n"/>
      <c r="C136" s="329" t="inlineStr">
        <is>
          <t xml:space="preserve">      оплата труда машинистов (ОТм)</t>
        </is>
      </c>
      <c r="I136" s="331" t="n"/>
      <c r="J136" s="332">
        <f>SUMIF(CD58:CD125, 2, X58:X125)</f>
        <v/>
      </c>
      <c r="K136" s="332" t="n"/>
      <c r="L136" s="334">
        <f>SUMIF(CD58:CD125, 2, AT58:AT125)</f>
        <v/>
      </c>
    </row>
    <row r="137" ht="14.25" customHeight="1" s="199">
      <c r="A137" s="357" t="n"/>
      <c r="B137" s="358" t="n"/>
      <c r="C137" s="329" t="inlineStr">
        <is>
          <t xml:space="preserve">    доплаты к оплате труда машинистов</t>
        </is>
      </c>
      <c r="I137" s="331" t="n"/>
      <c r="J137" s="332">
        <f>SUMIF(CD58:CD125, 2, Z58:Z125)</f>
        <v/>
      </c>
      <c r="K137" s="332" t="n"/>
      <c r="L137" s="334">
        <f>SUMIF(CD58:CD125, 2, AV58:AV125)</f>
        <v/>
      </c>
    </row>
    <row r="138" ht="14.25" customHeight="1" s="199">
      <c r="A138" s="357" t="n"/>
      <c r="B138" s="358" t="n"/>
      <c r="C138" s="329" t="inlineStr">
        <is>
          <t xml:space="preserve">  материальные ресурсы</t>
        </is>
      </c>
      <c r="I138" s="331" t="n"/>
      <c r="J138" s="332">
        <f>J140+J141</f>
        <v/>
      </c>
      <c r="K138" s="332" t="n"/>
      <c r="L138" s="334">
        <f>L140+L141</f>
        <v/>
      </c>
    </row>
    <row r="139" ht="14.25" customHeight="1" s="199">
      <c r="A139" s="357" t="n"/>
      <c r="B139" s="358" t="n"/>
      <c r="C139" s="359" t="inlineStr">
        <is>
          <t xml:space="preserve">  в том числе</t>
        </is>
      </c>
      <c r="I139" s="331" t="n"/>
      <c r="J139" s="332" t="n"/>
      <c r="K139" s="332" t="n"/>
      <c r="L139" s="334" t="n"/>
    </row>
    <row r="140" ht="14.25" customHeight="1" s="199">
      <c r="A140" s="357" t="n"/>
      <c r="B140" s="358" t="n"/>
      <c r="C140" s="329" t="inlineStr">
        <is>
          <t xml:space="preserve">    материальные ресурсы без учета дополнительной перевозки</t>
        </is>
      </c>
      <c r="I140" s="331" t="n"/>
      <c r="J140" s="332">
        <f>SUMIF(CD58:CD125, 2, AA58:AA125)-SUMIF(CD58:CD125, 2, BJ58:BJ125)</f>
        <v/>
      </c>
      <c r="K140" s="332" t="n"/>
      <c r="L140" s="334">
        <f>SUMIF(CD58:CD125, 2, AW58:AW125)-SUMIF(CD58:CD125, 2, BK58:BK125)</f>
        <v/>
      </c>
    </row>
    <row r="141" ht="14.25" customHeight="1" s="199">
      <c r="A141" s="357" t="n"/>
      <c r="B141" s="358" t="n"/>
      <c r="C141" s="329" t="inlineStr">
        <is>
          <t xml:space="preserve">    дополнительная перевозка материальных ресурсов</t>
        </is>
      </c>
      <c r="I141" s="331" t="n"/>
      <c r="J141" s="332">
        <f>SUMIF(CD58:CD125, 2, AG58:AG125)</f>
        <v/>
      </c>
      <c r="K141" s="332" t="n"/>
      <c r="L141" s="334">
        <f>SUMIF(CD58:CD125, 2, BC58:BC125)</f>
        <v/>
      </c>
    </row>
    <row r="142" ht="14.25" customHeight="1" s="199">
      <c r="A142" s="357" t="n"/>
      <c r="B142" s="358" t="n"/>
      <c r="C142" s="329" t="inlineStr">
        <is>
          <t xml:space="preserve">  перевозка</t>
        </is>
      </c>
      <c r="I142" s="331" t="n"/>
      <c r="J142" s="332">
        <f>SUMIF(CD58:CD125, 2, AF58:AF125)</f>
        <v/>
      </c>
      <c r="K142" s="332" t="n"/>
      <c r="L142" s="334">
        <f>SUMIF(CD58:CD125, 2, BB58:BB125)</f>
        <v/>
      </c>
    </row>
    <row r="143" ht="14.25" customHeight="1" s="199">
      <c r="A143" s="357" t="n"/>
      <c r="B143" s="358" t="n"/>
      <c r="C143" s="329" t="inlineStr">
        <is>
          <t>ФОТ (справочно)</t>
        </is>
      </c>
      <c r="I143" s="331" t="n"/>
      <c r="J143" s="332">
        <f>SUMIF(CD58:CD125, 2, S58:S125)+SUMIF(CD58:CD125, 2, X58:X125)+SUMIF(CD58:CD125, 2, Z58:Z125)</f>
        <v/>
      </c>
      <c r="K143" s="332" t="n"/>
      <c r="L143" s="334">
        <f>SUMIF(CD58:CD125, 2, AR58:AR125)+SUMIF(CD58:CD125, 2, AT58:AT125)+SUMIF(CD58:CD125, 2, AV58:AV125)</f>
        <v/>
      </c>
    </row>
    <row r="144" ht="14.25" customHeight="1" s="199">
      <c r="A144" s="357" t="n"/>
      <c r="B144" s="358" t="n"/>
      <c r="C144" s="329" t="inlineStr">
        <is>
          <t>накладные расходы</t>
        </is>
      </c>
      <c r="I144" s="331" t="n"/>
      <c r="J144" s="332">
        <f>SUMIF(CD58:CD125, 2, AD58:AD125)</f>
        <v/>
      </c>
      <c r="K144" s="332" t="n"/>
      <c r="L144" s="334">
        <f>SUMIF(CD58:CD125, 2, AZ58:AZ125)</f>
        <v/>
      </c>
    </row>
    <row r="145" ht="14.25" customHeight="1" s="199">
      <c r="A145" s="357" t="n"/>
      <c r="B145" s="358" t="n"/>
      <c r="C145" s="329" t="inlineStr">
        <is>
          <t>сметная прибыль</t>
        </is>
      </c>
      <c r="I145" s="331" t="n"/>
      <c r="J145" s="332">
        <f>SUMIF(CD58:CD125, 2, AE58:AE125)</f>
        <v/>
      </c>
      <c r="K145" s="332" t="n"/>
      <c r="L145" s="334">
        <f>SUMIF(CD58:CD125, 2, BA58:BA125)</f>
        <v/>
      </c>
    </row>
    <row r="146"/>
    <row r="147" ht="15" customHeight="1" s="199">
      <c r="A147" s="351" t="n"/>
      <c r="B147" s="352" t="n"/>
      <c r="C147" s="353" t="inlineStr">
        <is>
          <t>ВСЕГО оборудование</t>
        </is>
      </c>
      <c r="I147" s="354" t="n"/>
      <c r="J147" s="355">
        <f>J149+J150</f>
        <v/>
      </c>
      <c r="K147" s="355" t="n"/>
      <c r="L147" s="356">
        <f>L149+L150</f>
        <v/>
      </c>
    </row>
    <row r="148" ht="14.25" customHeight="1" s="199">
      <c r="A148" s="357" t="n"/>
      <c r="B148" s="358" t="n"/>
      <c r="C148" s="359" t="inlineStr">
        <is>
          <t>в том числе</t>
        </is>
      </c>
      <c r="I148" s="331" t="n"/>
      <c r="J148" s="332" t="n"/>
      <c r="K148" s="332" t="n"/>
      <c r="L148" s="334" t="n"/>
    </row>
    <row r="149" ht="14.25" customHeight="1" s="199">
      <c r="A149" s="357" t="n"/>
      <c r="B149" s="358" t="n"/>
      <c r="C149" s="329" t="inlineStr">
        <is>
          <t xml:space="preserve">  оборудование без учета дополнительной перевозки</t>
        </is>
      </c>
      <c r="I149" s="331" t="n"/>
      <c r="J149" s="332">
        <f>SUMIF(CD58:CD145, 3, BJ58:BJ145)</f>
        <v/>
      </c>
      <c r="K149" s="332" t="n"/>
      <c r="L149" s="334">
        <f>SUMIF(CD58:CD145, 3, BK58:BK145)</f>
        <v/>
      </c>
    </row>
    <row r="150" ht="14.25" customHeight="1" s="199">
      <c r="A150" s="357" t="n"/>
      <c r="B150" s="358" t="n"/>
      <c r="C150" s="329" t="inlineStr">
        <is>
          <t xml:space="preserve">  дополнительная перевозка оборудования</t>
        </is>
      </c>
      <c r="I150" s="331" t="n"/>
      <c r="J150" s="332">
        <f>SUMIF(CD58:CD145, 3, AH58:AH145)</f>
        <v/>
      </c>
      <c r="K150" s="332" t="n"/>
      <c r="L150" s="334">
        <f>SUMIF(CD58:CD145, 3, BD58:BD145)</f>
        <v/>
      </c>
    </row>
    <row r="151"/>
    <row r="152" ht="15" customHeight="1" s="199">
      <c r="A152" s="351" t="n"/>
      <c r="B152" s="352" t="n"/>
      <c r="C152" s="353" t="inlineStr">
        <is>
          <t>ВСЕГО прочие затраты</t>
        </is>
      </c>
      <c r="I152" s="354" t="n"/>
      <c r="J152" s="355">
        <f>J158+J173+J174+J154+J155</f>
        <v/>
      </c>
      <c r="K152" s="355" t="n"/>
      <c r="L152" s="356">
        <f>L158+L173+L174+L154+L155</f>
        <v/>
      </c>
    </row>
    <row r="153" ht="14.25" customHeight="1" s="199">
      <c r="A153" s="357" t="n"/>
      <c r="B153" s="358" t="n"/>
      <c r="C153" s="359" t="inlineStr">
        <is>
          <t>в том числе</t>
        </is>
      </c>
      <c r="I153" s="331" t="n"/>
      <c r="J153" s="332" t="n"/>
      <c r="K153" s="332" t="n"/>
      <c r="L153" s="334" t="n"/>
    </row>
    <row r="154" ht="14.25" customHeight="1" s="199">
      <c r="A154" s="357" t="n"/>
      <c r="B154" s="358" t="n"/>
      <c r="C154" s="329" t="inlineStr">
        <is>
          <t xml:space="preserve">   прочие затраты</t>
        </is>
      </c>
      <c r="I154" s="331" t="n"/>
      <c r="J154" s="332">
        <f>SUM(BL58:BL150)</f>
        <v/>
      </c>
      <c r="K154" s="332" t="n"/>
      <c r="L154" s="334" t="n"/>
    </row>
    <row r="155" ht="14.25" customHeight="1" s="199">
      <c r="A155" s="357" t="n"/>
      <c r="B155" s="358" t="n"/>
      <c r="C155" s="329" t="inlineStr">
        <is>
          <t xml:space="preserve">   Хозяйственный инвентарь</t>
        </is>
      </c>
      <c r="I155" s="331" t="n"/>
      <c r="J155" s="332">
        <f>SUM(BN58:BN150)</f>
        <v/>
      </c>
      <c r="K155" s="332" t="n"/>
      <c r="L155" s="334">
        <f>SUM(BO58:BO150)</f>
        <v/>
      </c>
    </row>
    <row r="156" ht="14.25" customHeight="1" s="199">
      <c r="A156" s="357" t="n"/>
      <c r="B156" s="358" t="n"/>
      <c r="C156" s="329" t="inlineStr">
        <is>
          <t>Пусконаладочные работы</t>
        </is>
      </c>
      <c r="I156" s="331" t="n"/>
      <c r="J156" s="332">
        <f>J158+J173+J174</f>
        <v/>
      </c>
      <c r="K156" s="332" t="n"/>
      <c r="L156" s="334">
        <f>L158+L173+L174</f>
        <v/>
      </c>
    </row>
    <row r="157" ht="14.25" customHeight="1" s="199">
      <c r="A157" s="357" t="n"/>
      <c r="B157" s="358" t="n"/>
      <c r="C157" s="359" t="inlineStr">
        <is>
          <t>в том числе</t>
        </is>
      </c>
      <c r="I157" s="331" t="n"/>
      <c r="J157" s="332" t="n"/>
      <c r="K157" s="332" t="n"/>
      <c r="L157" s="334" t="n"/>
    </row>
    <row r="158" ht="14.25" customHeight="1" s="199">
      <c r="A158" s="357" t="n"/>
      <c r="B158" s="358" t="n"/>
      <c r="C158" s="329" t="inlineStr">
        <is>
          <t>Всего прямые затраты</t>
        </is>
      </c>
      <c r="I158" s="331" t="n"/>
      <c r="J158" s="332">
        <f>J160+J161+J167+J171</f>
        <v/>
      </c>
      <c r="K158" s="332" t="n"/>
      <c r="L158" s="334">
        <f>L160+L161+L167+L171</f>
        <v/>
      </c>
    </row>
    <row r="159" ht="14.25" customHeight="1" s="199">
      <c r="A159" s="357" t="n"/>
      <c r="B159" s="358" t="n"/>
      <c r="C159" s="359" t="inlineStr">
        <is>
          <t>в том числе</t>
        </is>
      </c>
      <c r="I159" s="331" t="n"/>
      <c r="J159" s="332" t="n"/>
      <c r="K159" s="332" t="n"/>
      <c r="L159" s="334" t="n"/>
    </row>
    <row r="160" ht="14.25" customHeight="1" s="199">
      <c r="A160" s="357" t="n"/>
      <c r="B160" s="358" t="n"/>
      <c r="C160" s="329" t="inlineStr">
        <is>
          <t xml:space="preserve">  оплата труда (ОТ)</t>
        </is>
      </c>
      <c r="I160" s="331" t="n"/>
      <c r="J160" s="332">
        <f>SUMIF(CD58:CD150, 4, S58:S150)</f>
        <v/>
      </c>
      <c r="K160" s="332" t="n"/>
      <c r="L160" s="334">
        <f>SUMIF(CD58:CD150, 4, AR58:AR150)</f>
        <v/>
      </c>
    </row>
    <row r="161" ht="14.25" customHeight="1" s="199">
      <c r="A161" s="357" t="n"/>
      <c r="B161" s="358" t="n"/>
      <c r="C161" s="329" t="inlineStr">
        <is>
          <t xml:space="preserve">  эксплуатация машин и механизмов</t>
        </is>
      </c>
      <c r="I161" s="331" t="n"/>
      <c r="J161" s="332">
        <f>J163+J166</f>
        <v/>
      </c>
      <c r="K161" s="332" t="n"/>
      <c r="L161" s="334">
        <f>L163+L166</f>
        <v/>
      </c>
    </row>
    <row r="162" ht="14.25" customHeight="1" s="199">
      <c r="A162" s="357" t="n"/>
      <c r="B162" s="358" t="n"/>
      <c r="C162" s="359" t="inlineStr">
        <is>
          <t xml:space="preserve">  в том числе</t>
        </is>
      </c>
      <c r="I162" s="331" t="n"/>
      <c r="J162" s="332" t="n"/>
      <c r="K162" s="332" t="n"/>
      <c r="L162" s="334" t="n"/>
    </row>
    <row r="163" ht="14.25" customHeight="1" s="199">
      <c r="A163" s="357" t="n"/>
      <c r="B163" s="358" t="n"/>
      <c r="C163" s="329" t="inlineStr">
        <is>
          <t xml:space="preserve">    эксплуатация машин и механизмов без учета доплат к оплате труда машинистов</t>
        </is>
      </c>
      <c r="I163" s="331" t="n"/>
      <c r="J163" s="332">
        <f>SUMIF(CD58:CD150, 4, P58:P150)</f>
        <v/>
      </c>
      <c r="K163" s="332" t="n"/>
      <c r="L163" s="334">
        <f>SUMIF(CD58:CD150, 4, AO58:AO150)</f>
        <v/>
      </c>
    </row>
    <row r="164" ht="14.25" customHeight="1" s="199">
      <c r="A164" s="357" t="n"/>
      <c r="B164" s="358" t="n"/>
      <c r="C164" s="359" t="inlineStr">
        <is>
          <t xml:space="preserve">    в том числе</t>
        </is>
      </c>
      <c r="I164" s="331" t="n"/>
      <c r="J164" s="332" t="n"/>
      <c r="K164" s="332" t="n"/>
      <c r="L164" s="334" t="n"/>
    </row>
    <row r="165" ht="14.25" customHeight="1" s="199">
      <c r="A165" s="357" t="n"/>
      <c r="B165" s="358" t="n"/>
      <c r="C165" s="329" t="inlineStr">
        <is>
          <t xml:space="preserve">      оплата труда машинистов (ОТм)</t>
        </is>
      </c>
      <c r="I165" s="331" t="n"/>
      <c r="J165" s="332">
        <f>SUMIF(CD58:CD150, 4, X58:X150)</f>
        <v/>
      </c>
      <c r="K165" s="332" t="n"/>
      <c r="L165" s="334">
        <f>SUMIF(CD58:CD150, 4, AT58:AT150)</f>
        <v/>
      </c>
    </row>
    <row r="166" ht="14.25" customHeight="1" s="199">
      <c r="A166" s="357" t="n"/>
      <c r="B166" s="358" t="n"/>
      <c r="C166" s="329" t="inlineStr">
        <is>
          <t xml:space="preserve">    доплаты к оплате труда машинистов</t>
        </is>
      </c>
      <c r="I166" s="331" t="n"/>
      <c r="J166" s="332">
        <f>SUMIF(CD58:CD150, 4, Z58:Z150)</f>
        <v/>
      </c>
      <c r="K166" s="332" t="n"/>
      <c r="L166" s="334">
        <f>SUMIF(CD58:CD150, 4, AV58:AV150)</f>
        <v/>
      </c>
    </row>
    <row r="167" ht="14.25" customHeight="1" s="199">
      <c r="A167" s="357" t="n"/>
      <c r="B167" s="358" t="n"/>
      <c r="C167" s="329" t="inlineStr">
        <is>
          <t xml:space="preserve">  материальные ресурсы</t>
        </is>
      </c>
      <c r="I167" s="331" t="n"/>
      <c r="J167" s="332">
        <f>J169+J170</f>
        <v/>
      </c>
      <c r="K167" s="332" t="n"/>
      <c r="L167" s="334">
        <f>L169+L170</f>
        <v/>
      </c>
    </row>
    <row r="168" ht="14.25" customHeight="1" s="199">
      <c r="A168" s="357" t="n"/>
      <c r="B168" s="358" t="n"/>
      <c r="C168" s="359" t="inlineStr">
        <is>
          <t xml:space="preserve">  в том числе</t>
        </is>
      </c>
      <c r="I168" s="331" t="n"/>
      <c r="J168" s="332" t="n"/>
      <c r="K168" s="332" t="n"/>
      <c r="L168" s="334" t="n"/>
    </row>
    <row r="169" ht="14.25" customHeight="1" s="199">
      <c r="A169" s="357" t="n"/>
      <c r="B169" s="358" t="n"/>
      <c r="C169" s="329" t="inlineStr">
        <is>
          <t xml:space="preserve">    материальные ресурсы без учета дополнительной перевозки</t>
        </is>
      </c>
      <c r="I169" s="331" t="n"/>
      <c r="J169" s="332">
        <f>SUMIF(CD58:CD150, 4, AA58:AA150)-SUMIF(CD58:CD150, 4, BJ58:BJ150)</f>
        <v/>
      </c>
      <c r="K169" s="332" t="n"/>
      <c r="L169" s="334">
        <f>SUMIF(CD58:CD150, 4, AW58:AW150)-SUMIF(CD58:CD150, 4, BK58:BK150)</f>
        <v/>
      </c>
    </row>
    <row r="170" ht="14.25" customHeight="1" s="199">
      <c r="A170" s="357" t="n"/>
      <c r="B170" s="358" t="n"/>
      <c r="C170" s="329" t="inlineStr">
        <is>
          <t xml:space="preserve">    дополнительная перевозка материальных ресурсов</t>
        </is>
      </c>
      <c r="I170" s="331" t="n"/>
      <c r="J170" s="332">
        <f>SUMIF(CD58:CD150, 4, AG58:AG150)</f>
        <v/>
      </c>
      <c r="K170" s="332" t="n"/>
      <c r="L170" s="334">
        <f>SUMIF(CD58:CD150, 4, BC58:BC150)</f>
        <v/>
      </c>
    </row>
    <row r="171" ht="14.25" customHeight="1" s="199">
      <c r="A171" s="357" t="n"/>
      <c r="B171" s="358" t="n"/>
      <c r="C171" s="329" t="inlineStr">
        <is>
          <t xml:space="preserve">  перевозка</t>
        </is>
      </c>
      <c r="I171" s="331" t="n"/>
      <c r="J171" s="332">
        <f>SUMIF(CD58:CD150, 4, AF58:AF150)</f>
        <v/>
      </c>
      <c r="K171" s="332" t="n"/>
      <c r="L171" s="334">
        <f>SUMIF(CD58:CD150, 4, BB58:BB150)</f>
        <v/>
      </c>
    </row>
    <row r="172" ht="14.25" customHeight="1" s="199">
      <c r="A172" s="357" t="n"/>
      <c r="B172" s="358" t="n"/>
      <c r="C172" s="329" t="inlineStr">
        <is>
          <t>ФОТ (справочно)</t>
        </is>
      </c>
      <c r="I172" s="331" t="n"/>
      <c r="J172" s="332">
        <f>SUMIF(CD58:CD150, 4, S58:S150)+SUMIF(CD58:CD150, 4, X58:X150)+SUMIF(CD58:CD150, 4, Z58:Z150)</f>
        <v/>
      </c>
      <c r="K172" s="332" t="n"/>
      <c r="L172" s="334">
        <f>SUMIF(CD58:CD150, 4, AR58:AR150)+SUMIF(CD58:CD150, 4, AT58:AT150)+SUMIF(CD58:CD150, 4, AV58:AV150)</f>
        <v/>
      </c>
    </row>
    <row r="173" ht="14.25" customHeight="1" s="199">
      <c r="A173" s="357" t="n"/>
      <c r="B173" s="358" t="n"/>
      <c r="C173" s="329" t="inlineStr">
        <is>
          <t>накладные расходы</t>
        </is>
      </c>
      <c r="I173" s="331" t="n"/>
      <c r="J173" s="332">
        <f>SUMIF(CD58:CD150, 4, AD58:AD150)</f>
        <v/>
      </c>
      <c r="K173" s="332" t="n"/>
      <c r="L173" s="334">
        <f>SUMIF(CD58:CD150, 4, AZ58:AZ150)</f>
        <v/>
      </c>
    </row>
    <row r="174" ht="14.25" customHeight="1" s="199">
      <c r="A174" s="357" t="n"/>
      <c r="B174" s="358" t="n"/>
      <c r="C174" s="329" t="inlineStr">
        <is>
          <t>сметная прибыль</t>
        </is>
      </c>
      <c r="I174" s="331" t="n"/>
      <c r="J174" s="332">
        <f>SUMIF(CD58:CD150, 4, AE58:AE150)</f>
        <v/>
      </c>
      <c r="K174" s="332" t="n"/>
      <c r="L174" s="334">
        <f>SUMIF(CD58:CD150, 4, BA58:BA150)</f>
        <v/>
      </c>
    </row>
    <row r="175"/>
    <row r="176" ht="15" customHeight="1" s="199">
      <c r="A176" s="351" t="n"/>
      <c r="B176" s="352" t="n"/>
      <c r="C176" s="353" t="inlineStr">
        <is>
          <t>ВСЕГО по смете</t>
        </is>
      </c>
      <c r="I176" s="354" t="n"/>
      <c r="J176" s="355">
        <f>J107+J127+J147+J152</f>
        <v/>
      </c>
      <c r="K176" s="355" t="n"/>
      <c r="L176" s="356">
        <f>L107+L127+L147+L152</f>
        <v/>
      </c>
    </row>
    <row r="177" ht="14.25" customHeight="1" s="199">
      <c r="A177" s="357" t="n"/>
      <c r="B177" s="358" t="n"/>
      <c r="C177" s="359" t="inlineStr">
        <is>
          <t>в том числе</t>
        </is>
      </c>
      <c r="I177" s="331" t="n"/>
      <c r="J177" s="332" t="n"/>
      <c r="K177" s="332" t="n"/>
      <c r="L177" s="334" t="n"/>
    </row>
    <row r="178" ht="14.25" customHeight="1" s="199">
      <c r="A178" s="357" t="n"/>
      <c r="B178" s="358" t="n"/>
      <c r="C178" s="329" t="inlineStr">
        <is>
          <t>Всего прямые затраты</t>
        </is>
      </c>
      <c r="I178" s="331" t="n"/>
      <c r="J178" s="332">
        <f>J180+J181+J187+J191</f>
        <v/>
      </c>
      <c r="K178" s="332" t="n"/>
      <c r="L178" s="334">
        <f>L180+L181+L187+L191</f>
        <v/>
      </c>
    </row>
    <row r="179" ht="14.25" customHeight="1" s="199">
      <c r="A179" s="357" t="n"/>
      <c r="B179" s="358" t="n"/>
      <c r="C179" s="359" t="inlineStr">
        <is>
          <t>в том числе</t>
        </is>
      </c>
      <c r="I179" s="331" t="n"/>
      <c r="J179" s="332" t="n"/>
      <c r="K179" s="332" t="n"/>
      <c r="L179" s="334" t="n"/>
    </row>
    <row r="180" ht="14.25" customHeight="1" s="199">
      <c r="A180" s="357" t="n"/>
      <c r="B180" s="358" t="n"/>
      <c r="C180" s="329" t="inlineStr">
        <is>
          <t xml:space="preserve">  оплата труда (ОТ)</t>
        </is>
      </c>
      <c r="I180" s="331" t="n"/>
      <c r="J180" s="332">
        <f>SUM(S58:S174)</f>
        <v/>
      </c>
      <c r="K180" s="332" t="n"/>
      <c r="L180" s="334">
        <f>SUM(AR58:AR174)</f>
        <v/>
      </c>
    </row>
    <row r="181" ht="14.25" customHeight="1" s="199">
      <c r="A181" s="357" t="n"/>
      <c r="B181" s="358" t="n"/>
      <c r="C181" s="329" t="inlineStr">
        <is>
          <t xml:space="preserve">  эксплуатация машин и механизмов</t>
        </is>
      </c>
      <c r="I181" s="331" t="n"/>
      <c r="J181" s="332">
        <f>J183+J186</f>
        <v/>
      </c>
      <c r="K181" s="332" t="n"/>
      <c r="L181" s="334">
        <f>L183+L186</f>
        <v/>
      </c>
    </row>
    <row r="182" ht="14.25" customHeight="1" s="199">
      <c r="A182" s="357" t="n"/>
      <c r="B182" s="358" t="n"/>
      <c r="C182" s="359" t="inlineStr">
        <is>
          <t xml:space="preserve">  в том числе</t>
        </is>
      </c>
      <c r="I182" s="331" t="n"/>
      <c r="J182" s="332" t="n"/>
      <c r="K182" s="332" t="n"/>
      <c r="L182" s="334" t="n"/>
    </row>
    <row r="183" ht="14.25" customHeight="1" s="199">
      <c r="A183" s="357" t="n"/>
      <c r="B183" s="358" t="n"/>
      <c r="C183" s="329" t="inlineStr">
        <is>
          <t xml:space="preserve">    эксплуатация машин и механизмов без учета доплат к оплате труда машинистов</t>
        </is>
      </c>
      <c r="I183" s="331" t="n"/>
      <c r="J183" s="332">
        <f>SUM(P58:P174)</f>
        <v/>
      </c>
      <c r="K183" s="332" t="n"/>
      <c r="L183" s="334">
        <f>SUM(AO58:AO174)</f>
        <v/>
      </c>
    </row>
    <row r="184" ht="14.25" customHeight="1" s="199">
      <c r="A184" s="357" t="n"/>
      <c r="B184" s="358" t="n"/>
      <c r="C184" s="359" t="inlineStr">
        <is>
          <t xml:space="preserve">    в том числе</t>
        </is>
      </c>
      <c r="I184" s="331" t="n"/>
      <c r="J184" s="332" t="n"/>
      <c r="K184" s="332" t="n"/>
      <c r="L184" s="334" t="n"/>
    </row>
    <row r="185" ht="14.25" customHeight="1" s="199">
      <c r="A185" s="357" t="n"/>
      <c r="B185" s="358" t="n"/>
      <c r="C185" s="329" t="inlineStr">
        <is>
          <t xml:space="preserve">      оплата труда машинистов (ОТм)</t>
        </is>
      </c>
      <c r="I185" s="331" t="n"/>
      <c r="J185" s="332">
        <f>SUM(X58:X174)</f>
        <v/>
      </c>
      <c r="K185" s="332" t="n"/>
      <c r="L185" s="334">
        <f>SUM(AT58:AT174)</f>
        <v/>
      </c>
    </row>
    <row r="186" ht="14.25" customHeight="1" s="199">
      <c r="A186" s="357" t="n"/>
      <c r="B186" s="358" t="n"/>
      <c r="C186" s="329" t="inlineStr">
        <is>
          <t xml:space="preserve">    доплаты к оплате труда машинистов</t>
        </is>
      </c>
      <c r="I186" s="331" t="n"/>
      <c r="J186" s="332">
        <f>SUM(Z58:Z174)</f>
        <v/>
      </c>
      <c r="K186" s="332" t="n"/>
      <c r="L186" s="334">
        <f>SUM(AV58:AV174)</f>
        <v/>
      </c>
    </row>
    <row r="187" ht="14.25" customHeight="1" s="199">
      <c r="A187" s="357" t="n"/>
      <c r="B187" s="358" t="n"/>
      <c r="C187" s="329" t="inlineStr">
        <is>
          <t xml:space="preserve">  материальные ресурсы</t>
        </is>
      </c>
      <c r="I187" s="331" t="n"/>
      <c r="J187" s="332">
        <f>J189+J190</f>
        <v/>
      </c>
      <c r="K187" s="332" t="n"/>
      <c r="L187" s="334">
        <f>L189+L190</f>
        <v/>
      </c>
    </row>
    <row r="188" ht="14.25" customHeight="1" s="199">
      <c r="A188" s="357" t="n"/>
      <c r="B188" s="358" t="n"/>
      <c r="C188" s="359" t="inlineStr">
        <is>
          <t xml:space="preserve">  в том числе</t>
        </is>
      </c>
      <c r="I188" s="331" t="n"/>
      <c r="J188" s="332" t="n"/>
      <c r="K188" s="332" t="n"/>
      <c r="L188" s="334" t="n"/>
    </row>
    <row r="189" ht="14.25" customHeight="1" s="199">
      <c r="A189" s="357" t="n"/>
      <c r="B189" s="358" t="n"/>
      <c r="C189" s="329" t="inlineStr">
        <is>
          <t xml:space="preserve">    материальные ресурсы без учета дополнительной перевозки</t>
        </is>
      </c>
      <c r="I189" s="331" t="n"/>
      <c r="J189" s="332">
        <f>SUM(AA58:AA174)-SUM(BJ58:BJ174)</f>
        <v/>
      </c>
      <c r="K189" s="332" t="n"/>
      <c r="L189" s="334">
        <f>SUM(AW58:AW174)-SUM(BK58:BK174)</f>
        <v/>
      </c>
    </row>
    <row r="190" ht="14.25" customHeight="1" s="199">
      <c r="A190" s="357" t="n"/>
      <c r="B190" s="358" t="n"/>
      <c r="C190" s="329" t="inlineStr">
        <is>
          <t xml:space="preserve">    дополнительная перевозка материальных ресурсов</t>
        </is>
      </c>
      <c r="I190" s="331" t="n"/>
      <c r="J190" s="332">
        <f>SUM(AG58:AG174)</f>
        <v/>
      </c>
      <c r="K190" s="332" t="n"/>
      <c r="L190" s="334">
        <f>SUM(BC58:BC174)</f>
        <v/>
      </c>
    </row>
    <row r="191" ht="14.25" customHeight="1" s="199">
      <c r="A191" s="357" t="n"/>
      <c r="B191" s="358" t="n"/>
      <c r="C191" s="329" t="inlineStr">
        <is>
          <t xml:space="preserve">  перевозка</t>
        </is>
      </c>
      <c r="I191" s="331" t="n"/>
      <c r="J191" s="332">
        <f>SUM(AF58:AF174)</f>
        <v/>
      </c>
      <c r="K191" s="332" t="n"/>
      <c r="L191" s="334">
        <f>SUM(BB58:BB174)</f>
        <v/>
      </c>
    </row>
    <row r="192" ht="14.25" customHeight="1" s="199">
      <c r="A192" s="357" t="n"/>
      <c r="B192" s="358" t="n"/>
      <c r="C192" s="329" t="inlineStr">
        <is>
          <t>Всего ФОТ (справочно)</t>
        </is>
      </c>
      <c r="I192" s="331" t="n"/>
      <c r="J192" s="332">
        <f>SUM(S58:S174)+SUM(X58:X174)+SUM(Z58:Z174)</f>
        <v/>
      </c>
      <c r="K192" s="332" t="n"/>
      <c r="L192" s="334">
        <f>SUM(AR58:AR174)+SUM(AT58:AT174)+SUM(AV58:AV174)</f>
        <v/>
      </c>
    </row>
    <row r="193" ht="14.25" customHeight="1" s="199">
      <c r="A193" s="357" t="n"/>
      <c r="B193" s="358" t="n"/>
      <c r="C193" s="329" t="inlineStr">
        <is>
          <t>Всего накладные расходы</t>
        </is>
      </c>
      <c r="I193" s="331" t="n"/>
      <c r="J193" s="332">
        <f>SUM(AD58:AD174)</f>
        <v/>
      </c>
      <c r="K193" s="332" t="n"/>
      <c r="L193" s="334">
        <f>SUM(AZ58:AZ174)</f>
        <v/>
      </c>
    </row>
    <row r="194" ht="14.25" customHeight="1" s="199">
      <c r="A194" s="357" t="n"/>
      <c r="B194" s="358" t="n"/>
      <c r="C194" s="329" t="inlineStr">
        <is>
          <t>Всего сметная прибыль</t>
        </is>
      </c>
      <c r="I194" s="331" t="n"/>
      <c r="J194" s="332">
        <f>SUM(AE58:AE174)</f>
        <v/>
      </c>
      <c r="K194" s="332" t="n"/>
      <c r="L194" s="334">
        <f>SUM(BA58:BA174)</f>
        <v/>
      </c>
    </row>
    <row r="195" ht="14.25" customHeight="1" s="199">
      <c r="A195" s="357" t="n"/>
      <c r="B195" s="358" t="n"/>
      <c r="C195" s="329" t="inlineStr">
        <is>
          <t>Всего оборудование</t>
        </is>
      </c>
      <c r="I195" s="331" t="n"/>
      <c r="J195" s="332">
        <f>J197+J198</f>
        <v/>
      </c>
      <c r="K195" s="332" t="n"/>
      <c r="L195" s="334">
        <f>L197+L198</f>
        <v/>
      </c>
    </row>
    <row r="196" ht="14.25" customHeight="1" s="199">
      <c r="A196" s="357" t="n"/>
      <c r="B196" s="358" t="n"/>
      <c r="C196" s="359" t="inlineStr">
        <is>
          <t>в том числе</t>
        </is>
      </c>
      <c r="I196" s="331" t="n"/>
      <c r="J196" s="332" t="n"/>
      <c r="K196" s="332" t="n"/>
      <c r="L196" s="334" t="n"/>
    </row>
    <row r="197" ht="14.25" customHeight="1" s="199">
      <c r="A197" s="357" t="n"/>
      <c r="B197" s="358" t="n"/>
      <c r="C197" s="329" t="inlineStr">
        <is>
          <t xml:space="preserve">  оборудование без учета дополнительной перевозки</t>
        </is>
      </c>
      <c r="I197" s="331" t="n"/>
      <c r="J197" s="332">
        <f>SUM(BJ58:BJ174)</f>
        <v/>
      </c>
      <c r="K197" s="332" t="n"/>
      <c r="L197" s="334">
        <f>SUM(BK58:BK174)</f>
        <v/>
      </c>
    </row>
    <row r="198" ht="14.25" customHeight="1" s="199">
      <c r="A198" s="357" t="n"/>
      <c r="B198" s="358" t="n"/>
      <c r="C198" s="329" t="inlineStr">
        <is>
          <t xml:space="preserve">  дополнительная перевозка оборудования</t>
        </is>
      </c>
      <c r="I198" s="331" t="n"/>
      <c r="J198" s="332">
        <f>SUM(AH58:AH174)</f>
        <v/>
      </c>
      <c r="K198" s="332" t="n"/>
      <c r="L198" s="334">
        <f>SUM(BD58:BD174)</f>
        <v/>
      </c>
    </row>
    <row r="199" ht="14.25" customHeight="1" s="199">
      <c r="A199" s="357" t="n"/>
      <c r="B199" s="358" t="n"/>
      <c r="C199" s="329" t="inlineStr">
        <is>
          <t>Всего прочие затраты</t>
        </is>
      </c>
      <c r="I199" s="331" t="n"/>
      <c r="J199" s="332">
        <f>J152</f>
        <v/>
      </c>
      <c r="K199" s="332" t="n"/>
      <c r="L199" s="334">
        <f>L152</f>
        <v/>
      </c>
    </row>
    <row r="200" ht="14.25" customHeight="1" s="199">
      <c r="A200" s="357" t="n"/>
      <c r="B200" s="358" t="n"/>
      <c r="C200" s="353" t="inlineStr">
        <is>
          <t>Справочно</t>
        </is>
      </c>
      <c r="I200" s="331" t="n"/>
      <c r="J200" s="332" t="n"/>
      <c r="K200" s="332" t="n"/>
      <c r="L200" s="334" t="n"/>
    </row>
    <row r="201" ht="14.25" customHeight="1" s="199">
      <c r="A201" s="357" t="n"/>
      <c r="B201" s="358" t="n"/>
      <c r="C201" s="329" t="inlineStr">
        <is>
          <t xml:space="preserve">  материальные ресурсы, отсутствующие в ФРСН</t>
        </is>
      </c>
      <c r="I201" s="331" t="n"/>
      <c r="J201" s="332">
        <f>SUM(AB58:AB174)</f>
        <v/>
      </c>
      <c r="K201" s="332" t="n"/>
      <c r="L201" s="334">
        <f>SUM(AX58:AX174)</f>
        <v/>
      </c>
    </row>
    <row r="202" ht="14.25" customHeight="1" s="199">
      <c r="A202" s="357" t="n"/>
      <c r="B202" s="358" t="n"/>
      <c r="C202" s="329" t="inlineStr">
        <is>
          <t xml:space="preserve">  оборудование, отсутствующие в ФРСН</t>
        </is>
      </c>
      <c r="I202" s="331" t="n"/>
      <c r="J202" s="332">
        <f>SUM(AC58:AC174)</f>
        <v/>
      </c>
      <c r="K202" s="332" t="n"/>
      <c r="L202" s="334">
        <f>SUM(AY58:AY174)</f>
        <v/>
      </c>
    </row>
    <row r="203" ht="14.25" customHeight="1" s="199">
      <c r="A203" s="357" t="n"/>
      <c r="B203" s="358" t="n"/>
      <c r="C203" s="329" t="inlineStr">
        <is>
          <t xml:space="preserve">  затраты труда рабочих</t>
        </is>
      </c>
      <c r="G203" s="360">
        <f>Source!F274</f>
        <v/>
      </c>
      <c r="H203" s="357" t="n"/>
      <c r="I203" s="357" t="n"/>
      <c r="J203" s="357" t="n"/>
      <c r="K203" s="357" t="n"/>
      <c r="L203" s="357" t="n"/>
    </row>
    <row r="204" ht="14.25" customHeight="1" s="199">
      <c r="A204" s="357" t="n"/>
      <c r="B204" s="358" t="n"/>
      <c r="C204" s="329" t="inlineStr">
        <is>
          <t xml:space="preserve">  затраты труда машинистов</t>
        </is>
      </c>
      <c r="G204" s="360">
        <f>Source!F275</f>
        <v/>
      </c>
      <c r="H204" s="357" t="n"/>
      <c r="I204" s="357" t="n"/>
      <c r="J204" s="357" t="n"/>
      <c r="K204" s="357" t="n"/>
      <c r="L204" s="357" t="n"/>
    </row>
    <row r="205"/>
    <row r="206" ht="14.25" customHeight="1" s="199">
      <c r="C206" s="361">
        <f>Source!H281</f>
        <v/>
      </c>
      <c r="L206" s="362">
        <f>IF(Source!Y281=0, "", Source!Y281)</f>
        <v/>
      </c>
    </row>
    <row r="207" ht="14.25" customHeight="1" s="199">
      <c r="C207" s="361">
        <f>Source!H282</f>
        <v/>
      </c>
      <c r="L207" s="362">
        <f>IF(Source!Y282=0, "", Source!Y282)</f>
        <v/>
      </c>
    </row>
    <row r="208" ht="14.25" customHeight="1" s="199">
      <c r="C208" s="361">
        <f>Source!H283</f>
        <v/>
      </c>
      <c r="L208" s="362">
        <f>IF(Source!Y283=0, "", Source!Y283)</f>
        <v/>
      </c>
    </row>
    <row r="209"/>
    <row r="210"/>
    <row r="211" ht="14.25" customHeight="1" s="199">
      <c r="A211" s="363" t="n"/>
      <c r="B211" s="364" t="inlineStr">
        <is>
          <t xml:space="preserve">Составил   </t>
        </is>
      </c>
      <c r="C211" s="365">
        <f>IF(Source!AC12&lt;&gt;"", Source!AC12," ")</f>
        <v/>
      </c>
      <c r="D211" s="318" t="n"/>
      <c r="E211" s="318" t="n"/>
      <c r="F211" s="318" t="n"/>
      <c r="G211" s="318" t="n"/>
      <c r="H211" s="288">
        <f>IF(Source!AB12&lt;&gt;"", Source!AB12," ")</f>
        <v/>
      </c>
      <c r="I211" s="287" t="n"/>
      <c r="J211" s="287" t="n"/>
      <c r="K211" s="287" t="n"/>
      <c r="L211" s="284" t="n"/>
    </row>
    <row r="212" ht="14.25" customHeight="1" s="199">
      <c r="A212" s="363" t="n"/>
      <c r="B212" s="366" t="n"/>
      <c r="C212" s="367" t="inlineStr">
        <is>
          <t>[должность,подпись(инициалы,фамилия)]</t>
        </is>
      </c>
      <c r="D212" s="201" t="n"/>
      <c r="E212" s="201" t="n"/>
      <c r="F212" s="201" t="n"/>
      <c r="G212" s="201" t="n"/>
      <c r="H212" s="287" t="n"/>
      <c r="I212" s="287" t="n"/>
      <c r="J212" s="287" t="n"/>
      <c r="K212" s="287" t="n"/>
      <c r="L212" s="284" t="n"/>
    </row>
    <row r="213" ht="14.25" customHeight="1" s="199">
      <c r="A213" s="363" t="n"/>
      <c r="B213" s="366" t="n"/>
      <c r="C213" s="287" t="n"/>
      <c r="D213" s="287" t="n"/>
      <c r="E213" s="287" t="n"/>
      <c r="F213" s="287" t="n"/>
      <c r="G213" s="287" t="n"/>
      <c r="H213" s="287" t="n"/>
      <c r="I213" s="287" t="n"/>
      <c r="J213" s="287" t="n"/>
      <c r="K213" s="287" t="n"/>
      <c r="L213" s="284" t="n"/>
    </row>
    <row r="214" ht="14.25" customHeight="1" s="199">
      <c r="A214" s="363" t="n"/>
      <c r="B214" s="364" t="inlineStr">
        <is>
          <t xml:space="preserve">Проверил   </t>
        </is>
      </c>
      <c r="C214" s="365">
        <f>IF(Source!AE12&lt;&gt;"", Source!AE12," ")</f>
        <v/>
      </c>
      <c r="D214" s="318" t="n"/>
      <c r="E214" s="318" t="n"/>
      <c r="F214" s="318" t="n"/>
      <c r="G214" s="318" t="n"/>
      <c r="H214" s="288">
        <f>IF(Source!AD12&lt;&gt;"", Source!AD12," ")</f>
        <v/>
      </c>
      <c r="I214" s="287" t="n"/>
      <c r="J214" s="287" t="n"/>
      <c r="K214" s="287" t="n"/>
      <c r="L214" s="284" t="n"/>
    </row>
    <row r="215" ht="14.25" customHeight="1" s="199">
      <c r="A215" s="287" t="n"/>
      <c r="B215" s="287" t="n"/>
      <c r="C215" s="367" t="inlineStr">
        <is>
          <t>[должность,подпись(инициалы,фамилия)]</t>
        </is>
      </c>
      <c r="D215" s="201" t="n"/>
      <c r="E215" s="201" t="n"/>
      <c r="F215" s="201" t="n"/>
      <c r="G215" s="201" t="n"/>
      <c r="H215" s="287" t="n"/>
      <c r="I215" s="287" t="n"/>
      <c r="J215" s="287" t="n"/>
      <c r="K215" s="287" t="n"/>
      <c r="L215" s="284" t="n"/>
    </row>
  </sheetData>
  <mergeCells count="156">
    <mergeCell ref="C196:H196"/>
    <mergeCell ref="C103:H103"/>
    <mergeCell ref="C143:H143"/>
    <mergeCell ref="C117:H117"/>
    <mergeCell ref="C168:H168"/>
    <mergeCell ref="C183:H183"/>
    <mergeCell ref="C180:H180"/>
    <mergeCell ref="C118:H118"/>
    <mergeCell ref="C133:H133"/>
    <mergeCell ref="C167:H167"/>
    <mergeCell ref="C127:H127"/>
    <mergeCell ref="C198:H198"/>
    <mergeCell ref="C130:H130"/>
    <mergeCell ref="A26:L26"/>
    <mergeCell ref="C182:H182"/>
    <mergeCell ref="C169:H169"/>
    <mergeCell ref="C207:K207"/>
    <mergeCell ref="L52:L56"/>
    <mergeCell ref="C150:H150"/>
    <mergeCell ref="C144:H144"/>
    <mergeCell ref="C159:H159"/>
    <mergeCell ref="C153:H153"/>
    <mergeCell ref="F10:L10"/>
    <mergeCell ref="D48:E48"/>
    <mergeCell ref="C125:H125"/>
    <mergeCell ref="C161:H161"/>
    <mergeCell ref="C136:H136"/>
    <mergeCell ref="C145:H145"/>
    <mergeCell ref="C154:H154"/>
    <mergeCell ref="A34:L34"/>
    <mergeCell ref="F18:L18"/>
    <mergeCell ref="H3:L3"/>
    <mergeCell ref="C107:H107"/>
    <mergeCell ref="H52:J55"/>
    <mergeCell ref="C116:H116"/>
    <mergeCell ref="C187:H187"/>
    <mergeCell ref="C79:H79"/>
    <mergeCell ref="C184:H184"/>
    <mergeCell ref="C171:H171"/>
    <mergeCell ref="C121:H121"/>
    <mergeCell ref="K92:L92"/>
    <mergeCell ref="C134:H134"/>
    <mergeCell ref="C52:C56"/>
    <mergeCell ref="C39:L39"/>
    <mergeCell ref="C173:H173"/>
    <mergeCell ref="C105:H105"/>
    <mergeCell ref="C163:H163"/>
    <mergeCell ref="C215:G215"/>
    <mergeCell ref="K79:L79"/>
    <mergeCell ref="C115:H115"/>
    <mergeCell ref="E52:G55"/>
    <mergeCell ref="B3:E3"/>
    <mergeCell ref="C135:H135"/>
    <mergeCell ref="C149:H149"/>
    <mergeCell ref="C122:H122"/>
    <mergeCell ref="C158:H158"/>
    <mergeCell ref="D47:E47"/>
    <mergeCell ref="A12:E12"/>
    <mergeCell ref="C190:H190"/>
    <mergeCell ref="H7:L7"/>
    <mergeCell ref="C199:H199"/>
    <mergeCell ref="C186:H186"/>
    <mergeCell ref="A31:L31"/>
    <mergeCell ref="A14:E14"/>
    <mergeCell ref="C92:H92"/>
    <mergeCell ref="C185:H185"/>
    <mergeCell ref="C191:H191"/>
    <mergeCell ref="C172:H172"/>
    <mergeCell ref="C147:H147"/>
    <mergeCell ref="C162:H162"/>
    <mergeCell ref="C203:F203"/>
    <mergeCell ref="K68:L68"/>
    <mergeCell ref="F22:L22"/>
    <mergeCell ref="A25:L25"/>
    <mergeCell ref="C137:H137"/>
    <mergeCell ref="C177:H177"/>
    <mergeCell ref="K52:K56"/>
    <mergeCell ref="B6:E6"/>
    <mergeCell ref="C124:H124"/>
    <mergeCell ref="C164:H164"/>
    <mergeCell ref="C201:H201"/>
    <mergeCell ref="H4:L4"/>
    <mergeCell ref="C148:H148"/>
    <mergeCell ref="C139:H139"/>
    <mergeCell ref="C188:H188"/>
    <mergeCell ref="F14:L14"/>
    <mergeCell ref="C123:H123"/>
    <mergeCell ref="C138:H138"/>
    <mergeCell ref="A16:E16"/>
    <mergeCell ref="H6:L6"/>
    <mergeCell ref="C132:H132"/>
    <mergeCell ref="C120:H120"/>
    <mergeCell ref="C110:H110"/>
    <mergeCell ref="D49:E49"/>
    <mergeCell ref="C181:H181"/>
    <mergeCell ref="C119:H119"/>
    <mergeCell ref="B7:E7"/>
    <mergeCell ref="I103:J103"/>
    <mergeCell ref="A18:E18"/>
    <mergeCell ref="C174:H174"/>
    <mergeCell ref="C165:H165"/>
    <mergeCell ref="A29:L29"/>
    <mergeCell ref="C155:H155"/>
    <mergeCell ref="C189:H189"/>
    <mergeCell ref="C111:H111"/>
    <mergeCell ref="F12:L12"/>
    <mergeCell ref="C179:H179"/>
    <mergeCell ref="A22:E22"/>
    <mergeCell ref="C157:H157"/>
    <mergeCell ref="C68:H68"/>
    <mergeCell ref="C166:H166"/>
    <mergeCell ref="C108:H108"/>
    <mergeCell ref="I79:J79"/>
    <mergeCell ref="C160:H160"/>
    <mergeCell ref="B52:B56"/>
    <mergeCell ref="A20:E20"/>
    <mergeCell ref="D52:D56"/>
    <mergeCell ref="C128:H128"/>
    <mergeCell ref="C113:H113"/>
    <mergeCell ref="C206:K206"/>
    <mergeCell ref="C200:H200"/>
    <mergeCell ref="C112:H112"/>
    <mergeCell ref="C152:H152"/>
    <mergeCell ref="C109:H109"/>
    <mergeCell ref="C193:H193"/>
    <mergeCell ref="C142:H142"/>
    <mergeCell ref="C202:H202"/>
    <mergeCell ref="C176:H176"/>
    <mergeCell ref="C114:H114"/>
    <mergeCell ref="C129:H129"/>
    <mergeCell ref="C192:H192"/>
    <mergeCell ref="C178:H178"/>
    <mergeCell ref="B4:E4"/>
    <mergeCell ref="A33:L33"/>
    <mergeCell ref="C194:H194"/>
    <mergeCell ref="C212:G212"/>
    <mergeCell ref="A52:A56"/>
    <mergeCell ref="C204:F204"/>
    <mergeCell ref="F16:L16"/>
    <mergeCell ref="I68:J68"/>
    <mergeCell ref="C170:H170"/>
    <mergeCell ref="C208:K208"/>
    <mergeCell ref="C131:H131"/>
    <mergeCell ref="I92:J92"/>
    <mergeCell ref="A28:L28"/>
    <mergeCell ref="C140:H140"/>
    <mergeCell ref="F20:L20"/>
    <mergeCell ref="C195:H195"/>
    <mergeCell ref="C156:H156"/>
    <mergeCell ref="C40:L40"/>
    <mergeCell ref="K103:L103"/>
    <mergeCell ref="A10:E10"/>
    <mergeCell ref="C141:H141"/>
    <mergeCell ref="C197:H197"/>
    <mergeCell ref="D50:E50"/>
    <mergeCell ref="D44:E4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D195"/>
  <sheetViews>
    <sheetView workbookViewId="0">
      <selection activeCell="A1" sqref="A1"/>
    </sheetView>
  </sheetViews>
  <sheetFormatPr baseColWidth="8" defaultRowHeight="15"/>
  <cols>
    <col width="5.7109375" customWidth="1" style="199" min="1" max="1"/>
    <col width="13" customWidth="1" style="199" min="2" max="2"/>
    <col width="20.7109375" customWidth="1" style="199" min="3" max="3"/>
    <col width="40.7109375" customWidth="1" style="199" min="4" max="4"/>
    <col width="10.7109375" customWidth="1" style="199" min="5" max="5"/>
    <col width="15.7109375" customWidth="1" style="199" min="6" max="6"/>
    <col width="18" customWidth="1" style="199" min="7" max="7"/>
    <col width="15.7109375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</cols>
  <sheetData>
    <row r="1">
      <c r="A1" s="283" t="inlineStr">
        <is>
          <t>Smeta.RU Flash  (495) 974-1589</t>
        </is>
      </c>
      <c r="B1" s="283" t="n"/>
      <c r="C1" s="283" t="n"/>
      <c r="D1" s="283" t="n"/>
      <c r="E1" s="283" t="n"/>
      <c r="F1" s="283" t="n"/>
      <c r="G1" s="283" t="n"/>
      <c r="H1" s="283" t="n"/>
      <c r="I1" s="283" t="n"/>
      <c r="J1" s="283" t="n"/>
      <c r="K1" s="283" t="n"/>
      <c r="L1" s="283" t="n"/>
      <c r="M1" s="283" t="n"/>
    </row>
    <row r="2" ht="12.75" customHeight="1" s="199">
      <c r="A2" s="368" t="n"/>
      <c r="B2" s="368" t="n"/>
      <c r="C2" s="368" t="n"/>
      <c r="D2" s="368" t="n"/>
      <c r="E2" s="368" t="n"/>
      <c r="F2" s="368" t="n"/>
      <c r="G2" s="368" t="n"/>
      <c r="H2" s="368" t="n"/>
      <c r="I2" s="368" t="n"/>
      <c r="J2" s="369" t="inlineStr">
        <is>
          <t>Унифицированная форма № КС-2</t>
        </is>
      </c>
    </row>
    <row r="3" ht="12.75" customHeight="1" s="199">
      <c r="A3" s="368" t="n"/>
      <c r="B3" s="368" t="n"/>
      <c r="C3" s="368" t="n"/>
      <c r="D3" s="368" t="n"/>
      <c r="E3" s="368" t="n"/>
      <c r="F3" s="368" t="n"/>
      <c r="G3" s="368" t="n"/>
      <c r="H3" s="368" t="n"/>
      <c r="I3" s="369" t="inlineStr">
        <is>
          <t>Утверждена постановлением Госкомстата России</t>
        </is>
      </c>
    </row>
    <row r="4" ht="12.75" customHeight="1" s="199">
      <c r="A4" s="368" t="n"/>
      <c r="B4" s="368" t="n"/>
      <c r="C4" s="368" t="n"/>
      <c r="D4" s="368" t="n"/>
      <c r="E4" s="368" t="n"/>
      <c r="F4" s="368" t="n"/>
      <c r="G4" s="368" t="n"/>
      <c r="H4" s="368" t="n"/>
      <c r="I4" s="368" t="n"/>
      <c r="J4" s="369" t="inlineStr">
        <is>
          <t>от 11.11.99. № 100</t>
        </is>
      </c>
    </row>
    <row r="5" ht="12.75" customHeight="1" s="199">
      <c r="A5" s="368" t="n"/>
      <c r="B5" s="368" t="n"/>
      <c r="C5" s="368" t="n"/>
      <c r="D5" s="368" t="n"/>
      <c r="E5" s="368" t="n"/>
      <c r="F5" s="368" t="n"/>
      <c r="G5" s="368" t="n"/>
      <c r="H5" s="368" t="n"/>
      <c r="I5" s="368" t="n"/>
      <c r="J5" s="368" t="n"/>
      <c r="K5" s="368" t="n"/>
      <c r="L5" s="368" t="n"/>
      <c r="M5" s="368" t="n"/>
    </row>
    <row r="6" ht="14.25" customHeight="1" s="199">
      <c r="A6" s="368" t="n"/>
      <c r="B6" s="368" t="n"/>
      <c r="C6" s="368" t="n"/>
      <c r="D6" s="368" t="n"/>
      <c r="E6" s="368" t="n"/>
      <c r="F6" s="368" t="n"/>
      <c r="G6" s="368" t="n"/>
      <c r="H6" s="368" t="n"/>
      <c r="I6" s="368" t="n"/>
      <c r="J6" s="368" t="n"/>
      <c r="K6" s="370" t="inlineStr">
        <is>
          <t>Код</t>
        </is>
      </c>
      <c r="L6" s="200" t="n"/>
      <c r="M6" s="200" t="n"/>
    </row>
    <row r="7" ht="28.5" customHeight="1" s="199">
      <c r="A7" s="368" t="n"/>
      <c r="B7" s="368" t="n"/>
      <c r="C7" s="368" t="n"/>
      <c r="D7" s="368" t="n"/>
      <c r="E7" s="368" t="n"/>
      <c r="F7" s="368" t="n"/>
      <c r="G7" s="368" t="n"/>
      <c r="H7" s="368" t="n"/>
      <c r="I7" s="368" t="n"/>
      <c r="J7" s="371" t="inlineStr">
        <is>
          <t>Форма по ОКУД</t>
        </is>
      </c>
      <c r="K7" s="372" t="n">
        <v>322005</v>
      </c>
      <c r="L7" s="233" t="n"/>
      <c r="M7" s="226" t="n"/>
    </row>
    <row r="8" ht="12.75" customHeight="1" s="199">
      <c r="A8" s="368" t="n"/>
      <c r="B8" s="368" t="n"/>
      <c r="C8" s="368" t="n"/>
      <c r="D8" s="368" t="n"/>
      <c r="E8" s="368" t="n"/>
      <c r="F8" s="368" t="n"/>
      <c r="G8" s="368" t="n"/>
      <c r="H8" s="368" t="n"/>
      <c r="I8" s="368" t="n"/>
      <c r="J8" s="368" t="n"/>
      <c r="K8" s="372" t="inlineStr"/>
      <c r="L8" s="201" t="n"/>
      <c r="M8" s="204" t="n"/>
    </row>
    <row r="9" ht="14.25" customHeight="1" s="199">
      <c r="A9" s="368" t="inlineStr">
        <is>
          <t>Инвестор</t>
        </is>
      </c>
      <c r="C9" s="373" t="inlineStr"/>
      <c r="D9" s="200" t="n"/>
      <c r="E9" s="200" t="n"/>
      <c r="F9" s="200" t="n"/>
      <c r="G9" s="200" t="n"/>
      <c r="H9" s="200" t="n"/>
      <c r="I9" s="200" t="n"/>
      <c r="J9" s="371" t="inlineStr">
        <is>
          <t>по ОКПО</t>
        </is>
      </c>
      <c r="K9" s="207" t="n"/>
      <c r="L9" s="200" t="n"/>
      <c r="M9" s="208" t="n"/>
    </row>
    <row r="10" ht="12.75" customHeight="1" s="199">
      <c r="A10" s="368" t="n"/>
      <c r="B10" s="368" t="n"/>
      <c r="C10" s="374" t="inlineStr">
        <is>
          <t>организация, адрес, телефон, факс</t>
        </is>
      </c>
      <c r="D10" s="201" t="n"/>
      <c r="E10" s="201" t="n"/>
      <c r="F10" s="201" t="n"/>
      <c r="G10" s="201" t="n"/>
      <c r="H10" s="201" t="n"/>
      <c r="I10" s="201" t="n"/>
      <c r="J10" s="368" t="n"/>
      <c r="K10" s="372" t="inlineStr"/>
      <c r="L10" s="201" t="n"/>
      <c r="M10" s="204" t="n"/>
    </row>
    <row r="11" ht="14.25" customHeight="1" s="199">
      <c r="A11" s="368" t="inlineStr">
        <is>
          <t>Заказчик</t>
        </is>
      </c>
      <c r="C11" s="373" t="inlineStr">
        <is>
          <t>МУП "МЩВ" Филиал Жилищник"</t>
        </is>
      </c>
      <c r="D11" s="200" t="n"/>
      <c r="E11" s="200" t="n"/>
      <c r="F11" s="200" t="n"/>
      <c r="G11" s="200" t="n"/>
      <c r="H11" s="200" t="n"/>
      <c r="I11" s="200" t="n"/>
      <c r="J11" s="371" t="inlineStr">
        <is>
          <t>по ОКПО</t>
        </is>
      </c>
      <c r="K11" s="207" t="n"/>
      <c r="L11" s="200" t="n"/>
      <c r="M11" s="208" t="n"/>
    </row>
    <row r="12" ht="12.75" customHeight="1" s="199">
      <c r="A12" s="368" t="n"/>
      <c r="B12" s="368" t="n"/>
      <c r="C12" s="374" t="inlineStr">
        <is>
          <t>организация, адрес, телефон, факс</t>
        </is>
      </c>
      <c r="D12" s="201" t="n"/>
      <c r="E12" s="201" t="n"/>
      <c r="F12" s="201" t="n"/>
      <c r="G12" s="201" t="n"/>
      <c r="H12" s="201" t="n"/>
      <c r="I12" s="201" t="n"/>
      <c r="J12" s="368" t="n"/>
      <c r="K12" s="372" t="inlineStr"/>
      <c r="L12" s="201" t="n"/>
      <c r="M12" s="204" t="n"/>
    </row>
    <row r="13" ht="14.25" customHeight="1" s="199">
      <c r="A13" s="368" t="inlineStr">
        <is>
          <t>Подрядчик</t>
        </is>
      </c>
      <c r="C13" s="373" t="inlineStr">
        <is>
          <t>ООО "ГОРИЗОНТ+"</t>
        </is>
      </c>
      <c r="D13" s="200" t="n"/>
      <c r="E13" s="200" t="n"/>
      <c r="F13" s="200" t="n"/>
      <c r="G13" s="200" t="n"/>
      <c r="H13" s="200" t="n"/>
      <c r="I13" s="200" t="n"/>
      <c r="J13" s="371" t="inlineStr">
        <is>
          <t>по ОКПО</t>
        </is>
      </c>
      <c r="K13" s="207" t="n"/>
      <c r="L13" s="200" t="n"/>
      <c r="M13" s="208" t="n"/>
    </row>
    <row r="14" ht="12.75" customHeight="1" s="199">
      <c r="A14" s="368" t="n"/>
      <c r="B14" s="368" t="n"/>
      <c r="C14" s="374" t="inlineStr">
        <is>
          <t>организация, адрес, телефон, факс</t>
        </is>
      </c>
      <c r="D14" s="201" t="n"/>
      <c r="E14" s="201" t="n"/>
      <c r="F14" s="201" t="n"/>
      <c r="G14" s="201" t="n"/>
      <c r="H14" s="201" t="n"/>
      <c r="I14" s="201" t="n"/>
      <c r="J14" s="368" t="n"/>
      <c r="K14" s="372" t="inlineStr"/>
      <c r="L14" s="201" t="n"/>
      <c r="M14" s="204" t="n"/>
    </row>
    <row r="15" ht="14.25" customHeight="1" s="199">
      <c r="A15" s="368" t="inlineStr">
        <is>
          <t>Стройка</t>
        </is>
      </c>
      <c r="C15" s="373" t="inlineStr">
        <is>
          <t>Текущий ремонт МКД по адресу: М.О., Щелково,Текстильщиков 7</t>
        </is>
      </c>
      <c r="D15" s="200" t="n"/>
      <c r="E15" s="200" t="n"/>
      <c r="F15" s="200" t="n"/>
      <c r="G15" s="200" t="n"/>
      <c r="H15" s="200" t="n"/>
      <c r="I15" s="200" t="n"/>
      <c r="J15" s="375" t="n"/>
      <c r="K15" s="207" t="n"/>
      <c r="L15" s="200" t="n"/>
      <c r="M15" s="208" t="n"/>
    </row>
    <row r="16" ht="12.75" customHeight="1" s="199">
      <c r="A16" s="368" t="n"/>
      <c r="B16" s="368" t="n"/>
      <c r="C16" s="374" t="inlineStr">
        <is>
          <t>наименование, адрес</t>
        </is>
      </c>
      <c r="D16" s="201" t="n"/>
      <c r="E16" s="201" t="n"/>
      <c r="F16" s="201" t="n"/>
      <c r="G16" s="201" t="n"/>
      <c r="H16" s="201" t="n"/>
      <c r="I16" s="201" t="n"/>
      <c r="J16" s="368" t="n"/>
      <c r="K16" s="372" t="inlineStr"/>
      <c r="L16" s="201" t="n"/>
      <c r="M16" s="204" t="n"/>
    </row>
    <row r="17" ht="14.25" customHeight="1" s="199">
      <c r="A17" s="368" t="inlineStr">
        <is>
          <t>Объект</t>
        </is>
      </c>
      <c r="C17" s="373" t="inlineStr">
        <is>
          <t>Текущий ремонт МКД по адресу: М.О., Щелково,Текстильщиков 7</t>
        </is>
      </c>
      <c r="D17" s="200" t="n"/>
      <c r="E17" s="200" t="n"/>
      <c r="F17" s="200" t="n"/>
      <c r="G17" s="200" t="n"/>
      <c r="H17" s="200" t="n"/>
      <c r="I17" s="200" t="n"/>
      <c r="J17" s="375" t="n"/>
      <c r="K17" s="207" t="n"/>
      <c r="L17" s="200" t="n"/>
      <c r="M17" s="208" t="n"/>
    </row>
    <row r="18" ht="12.75" customHeight="1" s="199">
      <c r="A18" s="368" t="n"/>
      <c r="B18" s="368" t="n"/>
      <c r="C18" s="374" t="inlineStr">
        <is>
          <t>наименование</t>
        </is>
      </c>
      <c r="D18" s="201" t="n"/>
      <c r="E18" s="201" t="n"/>
      <c r="F18" s="201" t="n"/>
      <c r="G18" s="201" t="n"/>
      <c r="H18" s="201" t="n"/>
      <c r="I18" s="201" t="n"/>
      <c r="J18" s="368" t="n"/>
      <c r="K18" s="376" t="n"/>
      <c r="L18" s="376" t="n"/>
      <c r="M18" s="376" t="n"/>
    </row>
    <row r="19" ht="14.25" customHeight="1" s="199">
      <c r="A19" s="368" t="n"/>
      <c r="B19" s="368" t="n"/>
      <c r="C19" s="368" t="n"/>
      <c r="D19" s="368" t="n"/>
      <c r="E19" s="368" t="n"/>
      <c r="F19" s="368" t="n"/>
      <c r="G19" s="368" t="n"/>
      <c r="H19" s="377" t="inlineStr">
        <is>
          <t>Вид деятельности по ОКДП</t>
        </is>
      </c>
      <c r="I19" s="200" t="n"/>
      <c r="J19" s="208" t="n"/>
      <c r="K19" s="372" t="inlineStr"/>
      <c r="L19" s="233" t="n"/>
      <c r="M19" s="226" t="n"/>
    </row>
    <row r="20" ht="14.25" customHeight="1" s="199">
      <c r="A20" s="368" t="n"/>
      <c r="B20" s="368" t="n"/>
      <c r="C20" s="368" t="n"/>
      <c r="D20" s="368" t="n"/>
      <c r="E20" s="368" t="n"/>
      <c r="F20" s="368" t="n"/>
      <c r="G20" s="368" t="n"/>
      <c r="H20" s="378" t="inlineStr">
        <is>
          <t>Договор подряда</t>
        </is>
      </c>
      <c r="I20" s="204" t="n"/>
      <c r="J20" s="372" t="inlineStr">
        <is>
          <t>номер</t>
        </is>
      </c>
      <c r="K20" s="372" t="inlineStr"/>
      <c r="L20" s="233" t="n"/>
      <c r="M20" s="226" t="n"/>
    </row>
    <row r="21" ht="14.25" customHeight="1" s="199">
      <c r="A21" s="368" t="n"/>
      <c r="B21" s="368" t="n"/>
      <c r="C21" s="368" t="n"/>
      <c r="D21" s="368" t="n"/>
      <c r="E21" s="368" t="n"/>
      <c r="F21" s="368" t="n"/>
      <c r="G21" s="368" t="n"/>
      <c r="H21" s="368" t="n"/>
      <c r="I21" s="375" t="n"/>
      <c r="J21" s="372" t="inlineStr">
        <is>
          <t>дата</t>
        </is>
      </c>
      <c r="K21" s="379" t="inlineStr"/>
      <c r="L21" s="233" t="n"/>
      <c r="M21" s="226" t="n"/>
    </row>
    <row r="22" ht="14.25" customHeight="1" s="199">
      <c r="A22" s="368" t="n"/>
      <c r="B22" s="368" t="n"/>
      <c r="C22" s="368" t="n"/>
      <c r="D22" s="368" t="n"/>
      <c r="E22" s="368" t="n"/>
      <c r="F22" s="368" t="n"/>
      <c r="G22" s="368" t="n"/>
      <c r="H22" s="368" t="n"/>
      <c r="I22" s="368" t="n"/>
      <c r="J22" s="378" t="inlineStr">
        <is>
          <t>Вид операции</t>
        </is>
      </c>
      <c r="K22" s="372" t="inlineStr"/>
      <c r="L22" s="233" t="n"/>
      <c r="M22" s="226" t="n"/>
    </row>
    <row r="23" ht="12.75" customHeight="1" s="199">
      <c r="A23" s="368" t="n"/>
      <c r="B23" s="368" t="n"/>
      <c r="C23" s="368" t="n"/>
      <c r="D23" s="368" t="n"/>
      <c r="E23" s="368" t="n"/>
      <c r="F23" s="368" t="n"/>
      <c r="G23" s="380" t="n"/>
      <c r="H23" s="380" t="n"/>
      <c r="I23" s="380" t="n"/>
      <c r="J23" s="380" t="n"/>
      <c r="K23" s="381" t="n"/>
      <c r="L23" s="381" t="n"/>
      <c r="M23" s="381" t="n"/>
    </row>
    <row r="24" ht="12.75" customHeight="1" s="199">
      <c r="A24" s="368" t="n"/>
      <c r="B24" s="368" t="n"/>
      <c r="C24" s="368" t="n"/>
      <c r="D24" s="368" t="n"/>
      <c r="E24" s="368" t="n"/>
      <c r="F24" s="368" t="n"/>
      <c r="G24" s="382" t="inlineStr">
        <is>
          <t>Номер документа</t>
        </is>
      </c>
      <c r="H24" s="382" t="inlineStr">
        <is>
          <t>Дата составления</t>
        </is>
      </c>
      <c r="I24" s="382" t="inlineStr">
        <is>
          <t>Отчетный период</t>
        </is>
      </c>
      <c r="J24" s="226" t="n"/>
      <c r="K24" s="383" t="n"/>
      <c r="L24" s="368" t="n"/>
      <c r="M24" s="368" t="n"/>
    </row>
    <row r="25" ht="12.75" customHeight="1" s="199">
      <c r="A25" s="368" t="n"/>
      <c r="B25" s="368" t="n"/>
      <c r="C25" s="368" t="n"/>
      <c r="D25" s="368" t="n"/>
      <c r="E25" s="368" t="n"/>
      <c r="F25" s="375" t="n"/>
      <c r="G25" s="218" t="n"/>
      <c r="H25" s="218" t="n"/>
      <c r="I25" s="382" t="inlineStr">
        <is>
          <t>с</t>
        </is>
      </c>
      <c r="J25" s="382" t="inlineStr">
        <is>
          <t>по</t>
        </is>
      </c>
      <c r="K25" s="383" t="n"/>
      <c r="L25" s="368" t="n"/>
      <c r="M25" s="368" t="n"/>
    </row>
    <row r="26" ht="12.75" customHeight="1" s="199">
      <c r="A26" s="368" t="n"/>
      <c r="B26" s="368" t="n"/>
      <c r="C26" s="368" t="n"/>
      <c r="D26" s="368" t="n"/>
      <c r="E26" s="368" t="n"/>
      <c r="F26" s="375" t="n"/>
      <c r="G26" s="384" t="n">
        <v>6</v>
      </c>
      <c r="H26" s="379" t="n">
        <v>45961</v>
      </c>
      <c r="I26" s="379" t="n">
        <v>45931</v>
      </c>
      <c r="J26" s="379" t="n">
        <v>45961</v>
      </c>
      <c r="K26" s="383" t="n"/>
      <c r="L26" s="368" t="n"/>
      <c r="M26" s="368" t="n"/>
    </row>
    <row r="27" ht="12.75" customHeight="1" s="199">
      <c r="A27" s="308" t="n"/>
      <c r="B27" s="308" t="n"/>
      <c r="C27" s="308" t="n"/>
      <c r="D27" s="308" t="n"/>
      <c r="E27" s="308" t="n"/>
      <c r="F27" s="308" t="n"/>
      <c r="G27" s="385" t="n"/>
      <c r="H27" s="385" t="n"/>
      <c r="I27" s="385" t="n"/>
      <c r="J27" s="385" t="n"/>
      <c r="K27" s="308" t="n"/>
      <c r="L27" s="308" t="n"/>
      <c r="M27" s="308" t="n"/>
    </row>
    <row r="28" ht="18" customHeight="1" s="199">
      <c r="A28" s="386" t="inlineStr">
        <is>
          <t>AKT</t>
        </is>
      </c>
    </row>
    <row r="29" ht="18" customHeight="1" s="199">
      <c r="A29" s="386" t="inlineStr">
        <is>
          <t>О ПРИЕМКЕ ВЫПОЛНЕННЫХ РАБОТ</t>
        </is>
      </c>
    </row>
    <row r="30" ht="12.75" customHeight="1" s="199">
      <c r="A30" s="308" t="n"/>
      <c r="B30" s="308" t="n"/>
      <c r="C30" s="308" t="n"/>
      <c r="D30" s="308" t="n"/>
      <c r="E30" s="308" t="n"/>
      <c r="F30" s="308" t="n"/>
      <c r="G30" s="308" t="n"/>
      <c r="H30" s="308" t="n"/>
      <c r="I30" s="308" t="n"/>
      <c r="J30" s="308" t="n"/>
      <c r="K30" s="308" t="n"/>
      <c r="L30" s="308" t="n"/>
      <c r="M30" s="308" t="n"/>
    </row>
    <row r="31" ht="14.25" customHeight="1" s="199">
      <c r="A31" s="387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200" t="n"/>
      <c r="C31" s="200" t="n"/>
      <c r="D31" s="200" t="n"/>
      <c r="E31" s="200" t="n"/>
      <c r="F31" s="200" t="n"/>
      <c r="G31" s="200" t="n"/>
      <c r="H31" s="200" t="n"/>
      <c r="I31" s="200" t="n"/>
      <c r="J31" s="200" t="n"/>
      <c r="K31" s="200" t="n"/>
      <c r="L31" s="200" t="n"/>
      <c r="M31" s="200" t="n"/>
    </row>
    <row r="32" ht="12.75" customHeight="1" s="199">
      <c r="A32" s="388" t="inlineStr">
        <is>
          <t>№ п/п</t>
        </is>
      </c>
      <c r="B32" s="233" t="n"/>
      <c r="C32" s="322" t="inlineStr">
        <is>
          <t>Обоснование</t>
        </is>
      </c>
      <c r="D32" s="319" t="inlineStr">
        <is>
          <t>Наименование работ и затрат</t>
        </is>
      </c>
      <c r="E32" s="319" t="inlineStr">
        <is>
          <t>Единица измерения</t>
        </is>
      </c>
      <c r="F32" s="319" t="inlineStr">
        <is>
          <t>Количество</t>
        </is>
      </c>
      <c r="G32" s="201" t="n"/>
      <c r="H32" s="204" t="n"/>
      <c r="I32" s="320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201" t="n"/>
      <c r="K32" s="321" t="n"/>
      <c r="L32" s="322" t="inlineStr">
        <is>
          <t>Индексы</t>
        </is>
      </c>
      <c r="M32" s="319" t="inlineStr">
        <is>
          <t>Сметная стоимость в текущем уровне цен, руб.</t>
        </is>
      </c>
    </row>
    <row r="33" ht="12.75" customHeight="1" s="199">
      <c r="A33" s="319" t="inlineStr">
        <is>
          <t>№ п/п</t>
        </is>
      </c>
      <c r="B33" s="320" t="inlineStr">
        <is>
          <t>поз. по сме-те</t>
        </is>
      </c>
      <c r="C33" s="323" t="n"/>
      <c r="D33" s="213" t="n"/>
      <c r="E33" s="213" t="n"/>
      <c r="F33" s="211" t="n"/>
      <c r="H33" s="212" t="n"/>
      <c r="I33" s="211" t="n"/>
      <c r="K33" s="255" t="n"/>
      <c r="L33" s="323" t="n"/>
      <c r="M33" s="213" t="n"/>
    </row>
    <row r="34" ht="12.75" customHeight="1" s="199">
      <c r="A34" s="213" t="n"/>
      <c r="B34" s="389" t="n"/>
      <c r="C34" s="323" t="n"/>
      <c r="D34" s="213" t="n"/>
      <c r="E34" s="213" t="n"/>
      <c r="F34" s="207" t="n"/>
      <c r="G34" s="200" t="n"/>
      <c r="H34" s="208" t="n"/>
      <c r="I34" s="207" t="n"/>
      <c r="J34" s="200" t="n"/>
      <c r="K34" s="324" t="n"/>
      <c r="L34" s="323" t="n"/>
      <c r="M34" s="213" t="n"/>
    </row>
    <row r="35" ht="25.5" customHeight="1" s="199">
      <c r="A35" s="218" t="n"/>
      <c r="B35" s="390" t="n"/>
      <c r="C35" s="326" t="n"/>
      <c r="D35" s="218" t="n"/>
      <c r="E35" s="218" t="n"/>
      <c r="F35" s="319" t="inlineStr">
        <is>
          <t>на единицу</t>
        </is>
      </c>
      <c r="G35" s="319" t="inlineStr">
        <is>
          <t>коэффициенты</t>
        </is>
      </c>
      <c r="H35" s="325" t="inlineStr">
        <is>
          <t>всего с учетом коэффициентов</t>
        </is>
      </c>
      <c r="I35" s="319" t="inlineStr">
        <is>
          <t>на единицу</t>
        </is>
      </c>
      <c r="J35" s="319" t="inlineStr">
        <is>
          <t>коэффициенты</t>
        </is>
      </c>
      <c r="K35" s="320" t="inlineStr">
        <is>
          <t>всего</t>
        </is>
      </c>
      <c r="L35" s="326" t="n"/>
      <c r="M35" s="218" t="n"/>
    </row>
    <row r="36" ht="12.75" customHeight="1" s="199">
      <c r="A36" s="391" t="n">
        <v>1</v>
      </c>
      <c r="B36" s="391" t="n">
        <v>2</v>
      </c>
      <c r="C36" s="391" t="n">
        <v>3</v>
      </c>
      <c r="D36" s="391" t="n">
        <v>4</v>
      </c>
      <c r="E36" s="391" t="n">
        <v>5</v>
      </c>
      <c r="F36" s="391" t="n">
        <v>6</v>
      </c>
      <c r="G36" s="391" t="n">
        <v>7</v>
      </c>
      <c r="H36" s="391" t="n">
        <v>8</v>
      </c>
      <c r="I36" s="391" t="n">
        <v>9</v>
      </c>
      <c r="J36" s="391" t="n">
        <v>10</v>
      </c>
      <c r="K36" s="391" t="n">
        <v>11</v>
      </c>
      <c r="L36" s="391" t="n">
        <v>12</v>
      </c>
      <c r="M36" s="391" t="n">
        <v>13</v>
      </c>
    </row>
    <row r="37"/>
    <row r="38" ht="42.75" customHeight="1" s="199">
      <c r="A38" s="329" t="inlineStr">
        <is>
          <t>1</t>
        </is>
      </c>
      <c r="B38" s="329" t="inlineStr">
        <is>
          <t>1</t>
        </is>
      </c>
      <c r="C38" s="329">
        <f>Source!F244</f>
        <v/>
      </c>
      <c r="D38" s="329">
        <f>Source!G244</f>
        <v/>
      </c>
      <c r="E38" s="330">
        <f>Source!H244</f>
        <v/>
      </c>
      <c r="F38" s="331">
        <f>Source!K244</f>
        <v/>
      </c>
      <c r="G38" s="331" t="n"/>
      <c r="H38" s="331">
        <f>Source!I244</f>
        <v/>
      </c>
      <c r="I38" s="332" t="n"/>
      <c r="J38" s="333" t="n"/>
      <c r="K38" s="332" t="n"/>
      <c r="L38" s="333" t="n"/>
      <c r="M38" s="334" t="n"/>
    </row>
    <row r="39">
      <c r="D39" s="335">
        <f>"Объем: "&amp;Source!I244&amp;"=85/"&amp;"100"</f>
        <v/>
      </c>
    </row>
    <row r="40" ht="14.25" customHeight="1" s="199">
      <c r="A40" s="329" t="n"/>
      <c r="B40" s="329" t="n"/>
      <c r="C40" s="333" t="n">
        <v>1</v>
      </c>
      <c r="D40" s="329" t="inlineStr">
        <is>
          <t>ОТ</t>
        </is>
      </c>
      <c r="E40" s="330" t="n"/>
      <c r="F40" s="331" t="n"/>
      <c r="G40" s="331" t="n"/>
      <c r="H40" s="331" t="n"/>
      <c r="I40" s="332">
        <f>Source!AO244</f>
        <v/>
      </c>
      <c r="J40" s="333" t="n"/>
      <c r="K40" s="332">
        <f>ROUND(Source!AF244*Source!I244, 2)</f>
        <v/>
      </c>
      <c r="L40" s="333">
        <f>IF(Source!BA244&lt;&gt; 0, Source!BA244, 1)</f>
        <v/>
      </c>
      <c r="M40" s="334">
        <f>Source!S244</f>
        <v/>
      </c>
    </row>
    <row r="41" ht="14.25" customHeight="1" s="199">
      <c r="A41" s="329" t="n"/>
      <c r="B41" s="329" t="n"/>
      <c r="C41" s="333" t="n">
        <v>2</v>
      </c>
      <c r="D41" s="329" t="inlineStr">
        <is>
          <t>ЭМ</t>
        </is>
      </c>
      <c r="E41" s="330" t="n"/>
      <c r="F41" s="331" t="n"/>
      <c r="G41" s="331" t="n"/>
      <c r="H41" s="331" t="n"/>
      <c r="I41" s="332">
        <f>Source!AM244</f>
        <v/>
      </c>
      <c r="J41" s="333" t="n"/>
      <c r="K41" s="332">
        <f>(ROUND((ROUND(((Source!ET244)*Source!I244),0)),0)+ROUND((ROUND(((Source!AE244-(Source!EU244))*Source!I244),0)),0))</f>
        <v/>
      </c>
      <c r="L41" s="333">
        <f>IF(Source!BB244&lt;&gt; 0, Source!BB244, 1)</f>
        <v/>
      </c>
      <c r="M41" s="334">
        <f>Source!Q244</f>
        <v/>
      </c>
    </row>
    <row r="42" ht="14.25" customHeight="1" s="199">
      <c r="A42" s="329" t="n"/>
      <c r="B42" s="329" t="n"/>
      <c r="C42" s="333" t="n">
        <v>4</v>
      </c>
      <c r="D42" s="329" t="inlineStr">
        <is>
          <t>М</t>
        </is>
      </c>
      <c r="E42" s="330" t="n"/>
      <c r="F42" s="331" t="n"/>
      <c r="G42" s="331" t="n"/>
      <c r="H42" s="331" t="n"/>
      <c r="I42" s="332">
        <f>Source!AL244</f>
        <v/>
      </c>
      <c r="J42" s="333" t="n"/>
      <c r="K42" s="332">
        <f>ROUND(Source!AC244*Source!I244, 2)</f>
        <v/>
      </c>
      <c r="L42" s="333">
        <f>IF(Source!BC244&lt;&gt; 0, Source!BC244, 1)</f>
        <v/>
      </c>
      <c r="M42" s="334">
        <f>Source!P244</f>
        <v/>
      </c>
    </row>
    <row r="43" ht="14.25" customHeight="1" s="199">
      <c r="A43" s="329" t="n"/>
      <c r="B43" s="329" t="n"/>
      <c r="C43" s="329" t="n"/>
      <c r="D43" s="336" t="inlineStr">
        <is>
          <t>ЗТ</t>
        </is>
      </c>
      <c r="E43" s="337" t="inlineStr">
        <is>
          <t>чел.-ч.</t>
        </is>
      </c>
      <c r="F43" s="338">
        <f>Source!AQ244</f>
        <v/>
      </c>
      <c r="G43" s="338" t="n"/>
      <c r="H43" s="338">
        <f>ROUND(Source!U244, 7)</f>
        <v/>
      </c>
      <c r="I43" s="339" t="n"/>
      <c r="J43" s="340" t="n"/>
      <c r="K43" s="339" t="n"/>
      <c r="L43" s="340" t="n"/>
      <c r="M43" s="341" t="n"/>
    </row>
    <row r="44" ht="14.25" customHeight="1" s="199">
      <c r="A44" s="329" t="n"/>
      <c r="B44" s="329" t="n"/>
      <c r="C44" s="329" t="n"/>
      <c r="D44" s="329" t="inlineStr">
        <is>
          <t>Итого по расценке</t>
        </is>
      </c>
      <c r="E44" s="330" t="n"/>
      <c r="F44" s="331" t="n"/>
      <c r="G44" s="331" t="n"/>
      <c r="H44" s="331" t="n"/>
      <c r="I44" s="332">
        <f>I40+I41+I42</f>
        <v/>
      </c>
      <c r="J44" s="333" t="n"/>
      <c r="K44" s="332">
        <f>K40+K41+K42</f>
        <v/>
      </c>
      <c r="L44" s="333" t="n"/>
      <c r="M44" s="334">
        <f>M40+M41+M42</f>
        <v/>
      </c>
    </row>
    <row r="45" ht="14.25" customHeight="1" s="199">
      <c r="A45" s="329" t="n"/>
      <c r="B45" s="329" t="n"/>
      <c r="C45" s="329" t="n"/>
      <c r="D45" s="329" t="inlineStr">
        <is>
          <t>ФОТ</t>
        </is>
      </c>
      <c r="E45" s="330" t="n"/>
      <c r="F45" s="331" t="n"/>
      <c r="G45" s="331" t="n"/>
      <c r="H45" s="331" t="n"/>
      <c r="I45" s="332" t="n"/>
      <c r="J45" s="333" t="n"/>
      <c r="K45" s="332">
        <f>SUM(S38:S48)+SUM(T38:T48)+SUM(X38:X48)+SUM(Y38:Y48)+SUM(Z38:Z48)</f>
        <v/>
      </c>
      <c r="L45" s="333" t="n"/>
      <c r="M45" s="334">
        <f>SUM(AR38:AR48)+SUM(AS38:AS48)+SUM(AT38:AT48)+SUM(AU38:AU48)+SUM(AV38:AV48)</f>
        <v/>
      </c>
    </row>
    <row r="46" ht="42.75" customHeight="1" s="199">
      <c r="A46" s="329" t="n"/>
      <c r="B46" s="329" t="n"/>
      <c r="C46" s="329" t="inlineStr">
        <is>
          <t>Пр/812-099.2-1</t>
        </is>
      </c>
      <c r="D46" s="329" t="inlineStr">
        <is>
          <t>НР Внутренние санитарнотехнические работы: смена труб, санприборов, запорной арматуры и другое</t>
        </is>
      </c>
      <c r="E46" s="330" t="inlineStr">
        <is>
          <t>%</t>
        </is>
      </c>
      <c r="F46" s="331">
        <f>Source!BZ244</f>
        <v/>
      </c>
      <c r="G46" s="331" t="n"/>
      <c r="H46" s="331">
        <f>Source!AT244</f>
        <v/>
      </c>
      <c r="I46" s="332" t="n"/>
      <c r="J46" s="333" t="n"/>
      <c r="K46" s="332">
        <f>SUM(AD38:AD48)</f>
        <v/>
      </c>
      <c r="L46" s="333" t="n"/>
      <c r="M46" s="334">
        <f>SUM(AZ38:AZ48)</f>
        <v/>
      </c>
    </row>
    <row r="47" ht="42.75" customHeight="1" s="199">
      <c r="A47" s="336" t="n"/>
      <c r="B47" s="336" t="n"/>
      <c r="C47" s="336" t="inlineStr">
        <is>
          <t>Пр/774-099.2</t>
        </is>
      </c>
      <c r="D47" s="336" t="inlineStr">
        <is>
          <t>СП Внутренние санитарнотехнические работы: смена труб, санприборов, запорной арматуры и другое</t>
        </is>
      </c>
      <c r="E47" s="337" t="inlineStr">
        <is>
          <t>%</t>
        </is>
      </c>
      <c r="F47" s="338">
        <f>Source!CA244</f>
        <v/>
      </c>
      <c r="G47" s="338" t="n"/>
      <c r="H47" s="338">
        <f>Source!AU244</f>
        <v/>
      </c>
      <c r="I47" s="339" t="n"/>
      <c r="J47" s="340" t="n"/>
      <c r="K47" s="339">
        <f>SUM(AE38:AE48)</f>
        <v/>
      </c>
      <c r="L47" s="340" t="n"/>
      <c r="M47" s="341">
        <f>SUM(BA38:BA48)</f>
        <v/>
      </c>
    </row>
    <row r="48" ht="15" customHeight="1" s="199">
      <c r="D48" s="342" t="inlineStr">
        <is>
          <t>Всего по позиции</t>
        </is>
      </c>
      <c r="J48" s="343">
        <f>K40+K41+K42+K46+K47</f>
        <v/>
      </c>
      <c r="K48" s="201" t="n"/>
      <c r="L48" s="344">
        <f>M40+M41+M42+M46+M47</f>
        <v/>
      </c>
      <c r="M48" s="201" t="n"/>
      <c r="O48" s="345">
        <f>K40+K41+K42+K46+K47</f>
        <v/>
      </c>
      <c r="P48" s="345">
        <f>K41</f>
        <v/>
      </c>
      <c r="R48" t="inlineStr">
        <is>
          <t>=</t>
        </is>
      </c>
      <c r="S48" s="345">
        <f>K40</f>
        <v/>
      </c>
      <c r="U48" s="345">
        <f>K40</f>
        <v/>
      </c>
      <c r="X48">
        <f>0</f>
        <v/>
      </c>
      <c r="Z48" t="inlineStr">
        <is>
          <t>=</t>
        </is>
      </c>
      <c r="AA48" s="345">
        <f>K42</f>
        <v/>
      </c>
      <c r="AD48">
        <f>ROUND((Source!AT244/100)*((ROUND(Source!AF244*Source!I244, 2)+(ROUND((ROUND(((Source!EU244)*Source!I244),0)),0)+ROUND((ROUND(((Source!AE244-(Source!EU244))*Source!I244),0)),0)))), 2)</f>
        <v/>
      </c>
      <c r="AE48">
        <f>ROUND((Source!AU244/100)*((ROUND(Source!AF244*Source!I244, 2)+(ROUND((ROUND(((Source!EU244)*Source!I244),0)),0)+ROUND((ROUND(((Source!AE244-(Source!EU244))*Source!I244),0)),0)))), 2)</f>
        <v/>
      </c>
      <c r="AN48" s="346">
        <f>M40+M41+M42+M46+M47</f>
        <v/>
      </c>
      <c r="AO48" s="346">
        <f>M41</f>
        <v/>
      </c>
      <c r="AQ48" t="inlineStr">
        <is>
          <t>=</t>
        </is>
      </c>
      <c r="AR48" s="346">
        <f>M40</f>
        <v/>
      </c>
      <c r="AT48">
        <f>0</f>
        <v/>
      </c>
      <c r="AV48" t="inlineStr">
        <is>
          <t>=</t>
        </is>
      </c>
      <c r="AW48" s="346">
        <f>M42</f>
        <v/>
      </c>
      <c r="AZ48">
        <f>Source!X244</f>
        <v/>
      </c>
      <c r="BA48">
        <f>Source!Y244</f>
        <v/>
      </c>
      <c r="BH48" s="345">
        <f>K40+K41+K42+K46+K47</f>
        <v/>
      </c>
      <c r="CD48" t="n">
        <v>1</v>
      </c>
    </row>
    <row r="49" ht="14.25" customHeight="1" s="199">
      <c r="A49" s="329" t="inlineStr">
        <is>
          <t>2</t>
        </is>
      </c>
      <c r="B49" s="329" t="inlineStr">
        <is>
          <t>2</t>
        </is>
      </c>
      <c r="C49" s="329">
        <f>Source!F245</f>
        <v/>
      </c>
      <c r="D49" s="329">
        <f>Source!G245</f>
        <v/>
      </c>
      <c r="E49" s="330">
        <f>Source!H245</f>
        <v/>
      </c>
      <c r="F49" s="331">
        <f>Source!K245</f>
        <v/>
      </c>
      <c r="G49" s="331" t="n"/>
      <c r="H49" s="331">
        <f>Source!I245</f>
        <v/>
      </c>
      <c r="I49" s="332" t="n"/>
      <c r="J49" s="333" t="n"/>
      <c r="K49" s="332" t="n"/>
      <c r="L49" s="333" t="n"/>
      <c r="M49" s="334" t="n"/>
    </row>
    <row r="50">
      <c r="D50" s="335">
        <f>"Объем: "&amp;Source!I245&amp;"=3/"&amp;"100"</f>
        <v/>
      </c>
    </row>
    <row r="51" ht="14.25" customHeight="1" s="199">
      <c r="A51" s="329" t="n"/>
      <c r="B51" s="329" t="n"/>
      <c r="C51" s="333" t="n">
        <v>1</v>
      </c>
      <c r="D51" s="329" t="inlineStr">
        <is>
          <t>ОТ</t>
        </is>
      </c>
      <c r="E51" s="330" t="n"/>
      <c r="F51" s="331" t="n"/>
      <c r="G51" s="331" t="n"/>
      <c r="H51" s="331" t="n"/>
      <c r="I51" s="332">
        <f>Source!AO245</f>
        <v/>
      </c>
      <c r="J51" s="333" t="n"/>
      <c r="K51" s="332">
        <f>ROUND(Source!AF245*Source!I245, 2)</f>
        <v/>
      </c>
      <c r="L51" s="333">
        <f>IF(Source!BA245&lt;&gt; 0, Source!BA245, 1)</f>
        <v/>
      </c>
      <c r="M51" s="334">
        <f>Source!S245</f>
        <v/>
      </c>
    </row>
    <row r="52" ht="14.25" customHeight="1" s="199">
      <c r="A52" s="329" t="n"/>
      <c r="B52" s="329" t="n"/>
      <c r="C52" s="333" t="n">
        <v>4</v>
      </c>
      <c r="D52" s="329" t="inlineStr">
        <is>
          <t>М</t>
        </is>
      </c>
      <c r="E52" s="330" t="n"/>
      <c r="F52" s="331" t="n"/>
      <c r="G52" s="331" t="n"/>
      <c r="H52" s="331" t="n"/>
      <c r="I52" s="332">
        <f>Source!AL245</f>
        <v/>
      </c>
      <c r="J52" s="333" t="n"/>
      <c r="K52" s="332">
        <f>ROUND(Source!AC245*Source!I245, 2)</f>
        <v/>
      </c>
      <c r="L52" s="333">
        <f>IF(Source!BC245&lt;&gt; 0, Source!BC245, 1)</f>
        <v/>
      </c>
      <c r="M52" s="334">
        <f>Source!P245</f>
        <v/>
      </c>
    </row>
    <row r="53" ht="14.25" customHeight="1" s="199">
      <c r="A53" s="329" t="n"/>
      <c r="B53" s="329" t="n"/>
      <c r="C53" s="329" t="n"/>
      <c r="D53" s="336" t="inlineStr">
        <is>
          <t>ЗТ</t>
        </is>
      </c>
      <c r="E53" s="337" t="inlineStr">
        <is>
          <t>чел.-ч.</t>
        </is>
      </c>
      <c r="F53" s="338">
        <f>Source!AQ245</f>
        <v/>
      </c>
      <c r="G53" s="338" t="n"/>
      <c r="H53" s="338">
        <f>ROUND(Source!U245, 7)</f>
        <v/>
      </c>
      <c r="I53" s="339" t="n"/>
      <c r="J53" s="340" t="n"/>
      <c r="K53" s="339" t="n"/>
      <c r="L53" s="340" t="n"/>
      <c r="M53" s="341" t="n"/>
    </row>
    <row r="54" ht="14.25" customHeight="1" s="199">
      <c r="A54" s="329" t="n"/>
      <c r="B54" s="329" t="n"/>
      <c r="C54" s="329" t="n"/>
      <c r="D54" s="329" t="inlineStr">
        <is>
          <t>Итого по расценке</t>
        </is>
      </c>
      <c r="E54" s="330" t="n"/>
      <c r="F54" s="331" t="n"/>
      <c r="G54" s="331" t="n"/>
      <c r="H54" s="331" t="n"/>
      <c r="I54" s="332">
        <f>I51+I52</f>
        <v/>
      </c>
      <c r="J54" s="333" t="n"/>
      <c r="K54" s="332">
        <f>K51+K52</f>
        <v/>
      </c>
      <c r="L54" s="333" t="n"/>
      <c r="M54" s="334">
        <f>M51+M52</f>
        <v/>
      </c>
    </row>
    <row r="55" ht="42.75" customHeight="1" s="199">
      <c r="A55" s="329" t="inlineStr">
        <is>
          <t>2.1</t>
        </is>
      </c>
      <c r="B55" s="329" t="inlineStr">
        <is>
          <t>2.1</t>
        </is>
      </c>
      <c r="C55" s="329">
        <f>Source!F246</f>
        <v/>
      </c>
      <c r="D55" s="329">
        <f>Source!G246</f>
        <v/>
      </c>
      <c r="E55" s="330">
        <f>Source!H246</f>
        <v/>
      </c>
      <c r="F55" s="331">
        <f>SmtRes!AT118</f>
        <v/>
      </c>
      <c r="G55" s="331" t="n"/>
      <c r="H55" s="331">
        <f>Source!I246</f>
        <v/>
      </c>
      <c r="I55" s="332">
        <f>Source!AL246+Source!AO246+Source!AM246</f>
        <v/>
      </c>
      <c r="J55" s="333" t="n"/>
      <c r="K55" s="332">
        <f>ROUND(Source!AC246*Source!I246, 2)+(ROUND((ROUND(((Source!ET246)*Source!I246),0)),0)+ROUND((ROUND(((Source!AE246-(Source!EU246))*Source!I246),0)),0))+ROUND(Source!AF246*Source!I246, 2)</f>
        <v/>
      </c>
      <c r="L55" s="333">
        <f>IF(Source!BC246&lt;&gt; 0, Source!BC246, 1)</f>
        <v/>
      </c>
      <c r="M55" s="334">
        <f>Source!P246</f>
        <v/>
      </c>
      <c r="O55">
        <f>K55</f>
        <v/>
      </c>
      <c r="AA55">
        <f>K55</f>
        <v/>
      </c>
      <c r="AD55">
        <f>ROUND((Source!AT246/100)*((ROUND(Source!AF246*Source!I246, 2)+(ROUND((ROUND(((Source!EU246)*Source!I246),0)),0)+ROUND((ROUND(((Source!AE246-(Source!EU246))*Source!I246),0)),0)))), 2)</f>
        <v/>
      </c>
      <c r="AE55">
        <f>ROUND((Source!AU246/100)*((ROUND(Source!AF246*Source!I246, 2)+(ROUND((ROUND(((Source!EU246)*Source!I246),0)),0)+ROUND((ROUND(((Source!AE246-(Source!EU246))*Source!I246),0)),0)))), 2)</f>
        <v/>
      </c>
      <c r="AN55">
        <f>M55</f>
        <v/>
      </c>
      <c r="AW55">
        <f>M55</f>
        <v/>
      </c>
      <c r="AZ55">
        <f>Source!X246</f>
        <v/>
      </c>
      <c r="BA55">
        <f>Source!Y246</f>
        <v/>
      </c>
      <c r="BH55">
        <f>K55</f>
        <v/>
      </c>
      <c r="CD55" t="n">
        <v>1</v>
      </c>
    </row>
    <row r="56" ht="14.25" customHeight="1" s="199">
      <c r="A56" s="329" t="n"/>
      <c r="B56" s="329" t="n"/>
      <c r="C56" s="329" t="n"/>
      <c r="D56" s="329" t="inlineStr">
        <is>
          <t>ФОТ</t>
        </is>
      </c>
      <c r="E56" s="330" t="n"/>
      <c r="F56" s="331" t="n"/>
      <c r="G56" s="331" t="n"/>
      <c r="H56" s="331" t="n"/>
      <c r="I56" s="332" t="n"/>
      <c r="J56" s="333" t="n"/>
      <c r="K56" s="332">
        <f>SUM(S49:S59)+SUM(T49:T59)+SUM(X49:X59)+SUM(Y49:Y59)+SUM(Z49:Z59)</f>
        <v/>
      </c>
      <c r="L56" s="333" t="n"/>
      <c r="M56" s="334">
        <f>SUM(AR49:AR59)+SUM(AS49:AS59)+SUM(AT49:AT59)+SUM(AU49:AU59)+SUM(AV49:AV59)</f>
        <v/>
      </c>
    </row>
    <row r="57" ht="14.25" customHeight="1" s="199">
      <c r="A57" s="329" t="n"/>
      <c r="B57" s="329" t="n"/>
      <c r="C57" s="329" t="inlineStr">
        <is>
          <t>Пр/812-101.0-1</t>
        </is>
      </c>
      <c r="D57" s="329" t="inlineStr">
        <is>
          <t>НР Электромонтажные работы</t>
        </is>
      </c>
      <c r="E57" s="330" t="inlineStr">
        <is>
          <t>%</t>
        </is>
      </c>
      <c r="F57" s="331">
        <f>Source!BZ245</f>
        <v/>
      </c>
      <c r="G57" s="331" t="n"/>
      <c r="H57" s="331">
        <f>Source!AT245</f>
        <v/>
      </c>
      <c r="I57" s="332" t="n"/>
      <c r="J57" s="333" t="n"/>
      <c r="K57" s="332">
        <f>SUM(AD49:AD59)</f>
        <v/>
      </c>
      <c r="L57" s="333" t="n"/>
      <c r="M57" s="334">
        <f>SUM(AZ49:AZ59)</f>
        <v/>
      </c>
    </row>
    <row r="58" ht="14.25" customHeight="1" s="199">
      <c r="A58" s="336" t="n"/>
      <c r="B58" s="336" t="n"/>
      <c r="C58" s="336" t="inlineStr">
        <is>
          <t>Пр/774-101.0</t>
        </is>
      </c>
      <c r="D58" s="336" t="inlineStr">
        <is>
          <t>СП Электромонтажные работы</t>
        </is>
      </c>
      <c r="E58" s="337" t="inlineStr">
        <is>
          <t>%</t>
        </is>
      </c>
      <c r="F58" s="338">
        <f>Source!CA245</f>
        <v/>
      </c>
      <c r="G58" s="338" t="n"/>
      <c r="H58" s="338">
        <f>Source!AU245</f>
        <v/>
      </c>
      <c r="I58" s="339" t="n"/>
      <c r="J58" s="340" t="n"/>
      <c r="K58" s="339">
        <f>SUM(AE49:AE59)</f>
        <v/>
      </c>
      <c r="L58" s="340" t="n"/>
      <c r="M58" s="341">
        <f>SUM(BA49:BA59)</f>
        <v/>
      </c>
    </row>
    <row r="59" ht="15" customHeight="1" s="199">
      <c r="D59" s="342" t="inlineStr">
        <is>
          <t>Всего по позиции</t>
        </is>
      </c>
      <c r="J59" s="343">
        <f>K51+K52+K57+K58+SUM(K55:K55)-SUMIF(CE55:CE55, 1, K55:K55)</f>
        <v/>
      </c>
      <c r="K59" s="201" t="n"/>
      <c r="L59" s="344">
        <f>M51+M52+M57+M58+SUM(M55:M55)-SUMIF(CE55:CE55, 1, M55:M55)</f>
        <v/>
      </c>
      <c r="M59" s="201" t="n"/>
      <c r="O59" s="345">
        <f>K51+K52+K57+K58</f>
        <v/>
      </c>
      <c r="P59">
        <f>0</f>
        <v/>
      </c>
      <c r="R59" t="inlineStr">
        <is>
          <t>=</t>
        </is>
      </c>
      <c r="S59" s="345">
        <f>K51</f>
        <v/>
      </c>
      <c r="U59" s="345">
        <f>K51</f>
        <v/>
      </c>
      <c r="X59">
        <f>0</f>
        <v/>
      </c>
      <c r="Z59" t="inlineStr">
        <is>
          <t>=</t>
        </is>
      </c>
      <c r="AA59" s="345">
        <f>K52</f>
        <v/>
      </c>
      <c r="AD59">
        <f>ROUND((Source!AT245/100)*((ROUND(Source!AF245*Source!I245, 2)+(ROUND((ROUND(((Source!EU245)*Source!I245),0)),0)+ROUND((ROUND(((Source!AE245-(Source!EU245))*Source!I245),0)),0)))), 2)</f>
        <v/>
      </c>
      <c r="AE59">
        <f>ROUND((Source!AU245/100)*((ROUND(Source!AF245*Source!I245, 2)+(ROUND((ROUND(((Source!EU245)*Source!I245),0)),0)+ROUND((ROUND(((Source!AE245-(Source!EU245))*Source!I245),0)),0)))), 2)</f>
        <v/>
      </c>
      <c r="AN59" s="346">
        <f>M51+M52+M57+M58</f>
        <v/>
      </c>
      <c r="AO59">
        <f>0</f>
        <v/>
      </c>
      <c r="AQ59" t="inlineStr">
        <is>
          <t>=</t>
        </is>
      </c>
      <c r="AR59" s="346">
        <f>M51</f>
        <v/>
      </c>
      <c r="AT59">
        <f>0</f>
        <v/>
      </c>
      <c r="AV59" t="inlineStr">
        <is>
          <t>=</t>
        </is>
      </c>
      <c r="AW59" s="346">
        <f>M52</f>
        <v/>
      </c>
      <c r="AZ59">
        <f>Source!X245</f>
        <v/>
      </c>
      <c r="BA59">
        <f>Source!Y245</f>
        <v/>
      </c>
      <c r="BH59" s="345">
        <f>K51+K52+K57+K58</f>
        <v/>
      </c>
      <c r="CD59" t="n">
        <v>1</v>
      </c>
    </row>
    <row r="60" ht="28.5" customHeight="1" s="199">
      <c r="A60" s="329" t="inlineStr">
        <is>
          <t>3</t>
        </is>
      </c>
      <c r="B60" s="329" t="inlineStr">
        <is>
          <t>3</t>
        </is>
      </c>
      <c r="C60" s="329">
        <f>Source!F247</f>
        <v/>
      </c>
      <c r="D60" s="329">
        <f>Source!G247</f>
        <v/>
      </c>
      <c r="E60" s="330">
        <f>Source!H247</f>
        <v/>
      </c>
      <c r="F60" s="331">
        <f>Source!K247</f>
        <v/>
      </c>
      <c r="G60" s="331" t="n"/>
      <c r="H60" s="331">
        <f>Source!I247</f>
        <v/>
      </c>
      <c r="I60" s="332" t="n"/>
      <c r="J60" s="333" t="n"/>
      <c r="K60" s="332" t="n"/>
      <c r="L60" s="333" t="n"/>
      <c r="M60" s="334" t="n"/>
    </row>
    <row r="61">
      <c r="D61" s="335">
        <f>"Объем: "&amp;Source!I247&amp;"=1/"&amp;"100"</f>
        <v/>
      </c>
    </row>
    <row r="62" ht="14.25" customHeight="1" s="199">
      <c r="A62" s="329" t="n"/>
      <c r="B62" s="329" t="n"/>
      <c r="C62" s="333" t="n">
        <v>1</v>
      </c>
      <c r="D62" s="329" t="inlineStr">
        <is>
          <t>ОТ</t>
        </is>
      </c>
      <c r="E62" s="330" t="n"/>
      <c r="F62" s="331" t="n"/>
      <c r="G62" s="331" t="n"/>
      <c r="H62" s="331" t="n"/>
      <c r="I62" s="332">
        <f>Source!AO247</f>
        <v/>
      </c>
      <c r="J62" s="333" t="n"/>
      <c r="K62" s="332">
        <f>ROUND(Source!AF247*Source!I247, 2)</f>
        <v/>
      </c>
      <c r="L62" s="333">
        <f>IF(Source!BA247&lt;&gt; 0, Source!BA247, 1)</f>
        <v/>
      </c>
      <c r="M62" s="334">
        <f>Source!S247</f>
        <v/>
      </c>
    </row>
    <row r="63" ht="14.25" customHeight="1" s="199">
      <c r="A63" s="329" t="n"/>
      <c r="B63" s="329" t="n"/>
      <c r="C63" s="333" t="n">
        <v>2</v>
      </c>
      <c r="D63" s="329" t="inlineStr">
        <is>
          <t>ЭМ</t>
        </is>
      </c>
      <c r="E63" s="330" t="n"/>
      <c r="F63" s="331" t="n"/>
      <c r="G63" s="331" t="n"/>
      <c r="H63" s="331" t="n"/>
      <c r="I63" s="332">
        <f>Source!AM247</f>
        <v/>
      </c>
      <c r="J63" s="333" t="n"/>
      <c r="K63" s="332">
        <f>(ROUND((ROUND(((Source!ET247)*Source!I247),0)),0)+ROUND((ROUND(((Source!AE247-(Source!EU247))*Source!I247),0)),0))</f>
        <v/>
      </c>
      <c r="L63" s="333">
        <f>IF(Source!BB247&lt;&gt; 0, Source!BB247, 1)</f>
        <v/>
      </c>
      <c r="M63" s="334">
        <f>Source!Q247</f>
        <v/>
      </c>
    </row>
    <row r="64" ht="14.25" customHeight="1" s="199">
      <c r="A64" s="329" t="n"/>
      <c r="B64" s="329" t="n"/>
      <c r="C64" s="333" t="n">
        <v>4</v>
      </c>
      <c r="D64" s="329" t="inlineStr">
        <is>
          <t>М</t>
        </is>
      </c>
      <c r="E64" s="330" t="n"/>
      <c r="F64" s="331" t="n"/>
      <c r="G64" s="331" t="n"/>
      <c r="H64" s="331" t="n"/>
      <c r="I64" s="332">
        <f>Source!AL247</f>
        <v/>
      </c>
      <c r="J64" s="333" t="n"/>
      <c r="K64" s="332">
        <f>ROUND(Source!AC247*Source!I247, 2)</f>
        <v/>
      </c>
      <c r="L64" s="333">
        <f>IF(Source!BC247&lt;&gt; 0, Source!BC247, 1)</f>
        <v/>
      </c>
      <c r="M64" s="334">
        <f>Source!P247</f>
        <v/>
      </c>
    </row>
    <row r="65" ht="14.25" customHeight="1" s="199">
      <c r="A65" s="329" t="n"/>
      <c r="B65" s="329" t="n"/>
      <c r="C65" s="329" t="n"/>
      <c r="D65" s="336" t="inlineStr">
        <is>
          <t>ЗТ</t>
        </is>
      </c>
      <c r="E65" s="337" t="inlineStr">
        <is>
          <t>чел.-ч.</t>
        </is>
      </c>
      <c r="F65" s="338">
        <f>Source!AQ247</f>
        <v/>
      </c>
      <c r="G65" s="338" t="n"/>
      <c r="H65" s="338">
        <f>ROUND(Source!U247, 7)</f>
        <v/>
      </c>
      <c r="I65" s="339" t="n"/>
      <c r="J65" s="340" t="n"/>
      <c r="K65" s="339" t="n"/>
      <c r="L65" s="340" t="n"/>
      <c r="M65" s="341" t="n"/>
    </row>
    <row r="66" ht="14.25" customHeight="1" s="199">
      <c r="A66" s="329" t="n"/>
      <c r="B66" s="329" t="n"/>
      <c r="C66" s="329" t="n"/>
      <c r="D66" s="329" t="inlineStr">
        <is>
          <t>Итого по расценке</t>
        </is>
      </c>
      <c r="E66" s="330" t="n"/>
      <c r="F66" s="331" t="n"/>
      <c r="G66" s="331" t="n"/>
      <c r="H66" s="331" t="n"/>
      <c r="I66" s="332">
        <f>I62+I63+I64</f>
        <v/>
      </c>
      <c r="J66" s="333" t="n"/>
      <c r="K66" s="332">
        <f>K62+K63+K64</f>
        <v/>
      </c>
      <c r="L66" s="333" t="n"/>
      <c r="M66" s="334">
        <f>M62+M63+M64</f>
        <v/>
      </c>
    </row>
    <row r="67" ht="28.5" customHeight="1" s="199">
      <c r="A67" s="329" t="inlineStr">
        <is>
          <t>3.1</t>
        </is>
      </c>
      <c r="B67" s="329" t="inlineStr">
        <is>
          <t>3.1</t>
        </is>
      </c>
      <c r="C67" s="329">
        <f>Source!F248</f>
        <v/>
      </c>
      <c r="D67" s="329">
        <f>Source!G248</f>
        <v/>
      </c>
      <c r="E67" s="330">
        <f>Source!H248</f>
        <v/>
      </c>
      <c r="F67" s="331">
        <f>SmtRes!AT126</f>
        <v/>
      </c>
      <c r="G67" s="331" t="n"/>
      <c r="H67" s="331">
        <f>Source!I248</f>
        <v/>
      </c>
      <c r="I67" s="332">
        <f>Source!AL248+Source!AO248+Source!AM248</f>
        <v/>
      </c>
      <c r="J67" s="333" t="n"/>
      <c r="K67" s="332">
        <f>ROUND(Source!AC248*Source!I248, 2)+(ROUND((ROUND(((Source!ET248)*Source!I248),0)),0)+ROUND((ROUND(((Source!AE248-(Source!EU248))*Source!I248),0)),0))+ROUND(Source!AF248*Source!I248, 2)</f>
        <v/>
      </c>
      <c r="L67" s="333" t="n"/>
      <c r="M67" s="334" t="n"/>
      <c r="O67">
        <f>K67</f>
        <v/>
      </c>
      <c r="AA67">
        <f>K67</f>
        <v/>
      </c>
      <c r="AD67">
        <f>ROUND((Source!AT248/100)*((ROUND(Source!AF248*Source!I248, 2)+(ROUND((ROUND(((Source!EU248)*Source!I248),0)),0)+ROUND((ROUND(((Source!AE248-(Source!EU248))*Source!I248),0)),0)))), 2)</f>
        <v/>
      </c>
      <c r="AE67">
        <f>ROUND((Source!AU248/100)*((ROUND(Source!AF248*Source!I248, 2)+(ROUND((ROUND(((Source!EU248)*Source!I248),0)),0)+ROUND((ROUND(((Source!AE248-(Source!EU248))*Source!I248),0)),0)))), 2)</f>
        <v/>
      </c>
      <c r="AN67">
        <f>M67</f>
        <v/>
      </c>
      <c r="AW67">
        <f>M67</f>
        <v/>
      </c>
      <c r="AZ67">
        <f>Source!X248</f>
        <v/>
      </c>
      <c r="BA67">
        <f>Source!Y248</f>
        <v/>
      </c>
      <c r="BH67">
        <f>K67</f>
        <v/>
      </c>
      <c r="CD67" t="n">
        <v>1</v>
      </c>
    </row>
    <row r="68" ht="28.5" customHeight="1" s="199">
      <c r="A68" s="329" t="inlineStr">
        <is>
          <t>3.2</t>
        </is>
      </c>
      <c r="B68" s="329" t="inlineStr">
        <is>
          <t>3.2</t>
        </is>
      </c>
      <c r="C68" s="329">
        <f>Source!F249</f>
        <v/>
      </c>
      <c r="D68" s="329">
        <f>Source!G249</f>
        <v/>
      </c>
      <c r="E68" s="330">
        <f>Source!H249</f>
        <v/>
      </c>
      <c r="F68" s="331">
        <f>SmtRes!AT124</f>
        <v/>
      </c>
      <c r="G68" s="331" t="n"/>
      <c r="H68" s="331">
        <f>Source!I249</f>
        <v/>
      </c>
      <c r="I68" s="332">
        <f>Source!AL249+Source!AO249+Source!AM249</f>
        <v/>
      </c>
      <c r="J68" s="333" t="n"/>
      <c r="K68" s="332">
        <f>ROUND(Source!AC249*Source!I249, 2)+(ROUND((ROUND(((Source!ET249)*Source!I249),0)),0)+ROUND((ROUND(((Source!AE249-(Source!EU249))*Source!I249),0)),0))+ROUND(Source!AF249*Source!I249, 2)</f>
        <v/>
      </c>
      <c r="L68" s="333">
        <f>IF(Source!BC249&lt;&gt; 0, Source!BC249, 1)</f>
        <v/>
      </c>
      <c r="M68" s="334">
        <f>Source!P249</f>
        <v/>
      </c>
      <c r="O68">
        <f>K68</f>
        <v/>
      </c>
      <c r="AA68">
        <f>K68</f>
        <v/>
      </c>
      <c r="AD68">
        <f>ROUND((Source!AT249/100)*((ROUND(Source!AF249*Source!I249, 2)+(ROUND((ROUND(((Source!EU249)*Source!I249),0)),0)+ROUND((ROUND(((Source!AE249-(Source!EU249))*Source!I249),0)),0)))), 2)</f>
        <v/>
      </c>
      <c r="AE68">
        <f>ROUND((Source!AU249/100)*((ROUND(Source!AF249*Source!I249, 2)+(ROUND((ROUND(((Source!EU249)*Source!I249),0)),0)+ROUND((ROUND(((Source!AE249-(Source!EU249))*Source!I249),0)),0)))), 2)</f>
        <v/>
      </c>
      <c r="AN68">
        <f>M68</f>
        <v/>
      </c>
      <c r="AW68">
        <f>M68</f>
        <v/>
      </c>
      <c r="AZ68">
        <f>Source!X249</f>
        <v/>
      </c>
      <c r="BA68">
        <f>Source!Y249</f>
        <v/>
      </c>
      <c r="BH68">
        <f>K68</f>
        <v/>
      </c>
      <c r="CD68" t="n">
        <v>1</v>
      </c>
    </row>
    <row r="69" ht="14.25" customHeight="1" s="199">
      <c r="A69" s="329" t="n"/>
      <c r="B69" s="329" t="n"/>
      <c r="C69" s="329" t="n"/>
      <c r="D69" s="329" t="inlineStr">
        <is>
          <t>ФОТ</t>
        </is>
      </c>
      <c r="E69" s="330" t="n"/>
      <c r="F69" s="331" t="n"/>
      <c r="G69" s="331" t="n"/>
      <c r="H69" s="331" t="n"/>
      <c r="I69" s="332" t="n"/>
      <c r="J69" s="333" t="n"/>
      <c r="K69" s="332">
        <f>SUM(S60:S72)+SUM(T60:T72)+SUM(X60:X72)+SUM(Y60:Y72)+SUM(Z60:Z72)</f>
        <v/>
      </c>
      <c r="L69" s="333" t="n"/>
      <c r="M69" s="334">
        <f>SUM(AR60:AR72)+SUM(AS60:AS72)+SUM(AT60:AT72)+SUM(AU60:AU72)+SUM(AV60:AV72)</f>
        <v/>
      </c>
    </row>
    <row r="70" ht="42.75" customHeight="1" s="199">
      <c r="A70" s="329" t="n"/>
      <c r="B70" s="329" t="n"/>
      <c r="C70" s="329" t="inlineStr">
        <is>
          <t>Пр/812-099.2-1</t>
        </is>
      </c>
      <c r="D70" s="329" t="inlineStr">
        <is>
          <t>НР Внутренние санитарнотехнические работы: смена труб, санприборов, запорной арматуры и другое</t>
        </is>
      </c>
      <c r="E70" s="330" t="inlineStr">
        <is>
          <t>%</t>
        </is>
      </c>
      <c r="F70" s="331">
        <f>Source!BZ247</f>
        <v/>
      </c>
      <c r="G70" s="331" t="n"/>
      <c r="H70" s="331">
        <f>Source!AT247</f>
        <v/>
      </c>
      <c r="I70" s="332" t="n"/>
      <c r="J70" s="333" t="n"/>
      <c r="K70" s="332">
        <f>SUM(AD60:AD72)</f>
        <v/>
      </c>
      <c r="L70" s="333" t="n"/>
      <c r="M70" s="334">
        <f>SUM(AZ60:AZ72)</f>
        <v/>
      </c>
    </row>
    <row r="71" ht="42.75" customHeight="1" s="199">
      <c r="A71" s="336" t="n"/>
      <c r="B71" s="336" t="n"/>
      <c r="C71" s="336" t="inlineStr">
        <is>
          <t>Пр/774-099.2</t>
        </is>
      </c>
      <c r="D71" s="336" t="inlineStr">
        <is>
          <t>СП Внутренние санитарнотехнические работы: смена труб, санприборов, запорной арматуры и другое</t>
        </is>
      </c>
      <c r="E71" s="337" t="inlineStr">
        <is>
          <t>%</t>
        </is>
      </c>
      <c r="F71" s="338">
        <f>Source!CA247</f>
        <v/>
      </c>
      <c r="G71" s="338" t="n"/>
      <c r="H71" s="338">
        <f>Source!AU247</f>
        <v/>
      </c>
      <c r="I71" s="339" t="n"/>
      <c r="J71" s="340" t="n"/>
      <c r="K71" s="339">
        <f>SUM(AE60:AE72)</f>
        <v/>
      </c>
      <c r="L71" s="340" t="n"/>
      <c r="M71" s="341">
        <f>SUM(BA60:BA72)</f>
        <v/>
      </c>
    </row>
    <row r="72" ht="15" customHeight="1" s="199">
      <c r="D72" s="342" t="inlineStr">
        <is>
          <t>Всего по позиции</t>
        </is>
      </c>
      <c r="J72" s="343">
        <f>K62+K63+K64+K70+K71+SUM(K67:K68)-SUMIF(CE67:CE68, 1, K67:K68)</f>
        <v/>
      </c>
      <c r="K72" s="201" t="n"/>
      <c r="L72" s="344">
        <f>M62+M63+M64+M70+M71+SUM(M67:M68)-SUMIF(CE67:CE68, 1, M67:M68)</f>
        <v/>
      </c>
      <c r="M72" s="201" t="n"/>
      <c r="O72" s="345">
        <f>K62+K63+K64+K70+K71</f>
        <v/>
      </c>
      <c r="P72" s="345">
        <f>K63</f>
        <v/>
      </c>
      <c r="R72" t="inlineStr">
        <is>
          <t>=</t>
        </is>
      </c>
      <c r="S72" s="345">
        <f>K62</f>
        <v/>
      </c>
      <c r="U72" s="345">
        <f>K62</f>
        <v/>
      </c>
      <c r="X72">
        <f>0</f>
        <v/>
      </c>
      <c r="Z72" t="inlineStr">
        <is>
          <t>=</t>
        </is>
      </c>
      <c r="AA72" s="345">
        <f>K64</f>
        <v/>
      </c>
      <c r="AD72">
        <f>ROUND((Source!AT247/100)*((ROUND(Source!AF247*Source!I247, 2)+(ROUND((ROUND(((Source!EU247)*Source!I247),0)),0)+ROUND((ROUND(((Source!AE247-(Source!EU247))*Source!I247),0)),0)))), 2)</f>
        <v/>
      </c>
      <c r="AE72">
        <f>ROUND((Source!AU247/100)*((ROUND(Source!AF247*Source!I247, 2)+(ROUND((ROUND(((Source!EU247)*Source!I247),0)),0)+ROUND((ROUND(((Source!AE247-(Source!EU247))*Source!I247),0)),0)))), 2)</f>
        <v/>
      </c>
      <c r="AN72" s="346">
        <f>M62+M63+M64+M70+M71</f>
        <v/>
      </c>
      <c r="AO72" s="346">
        <f>M63</f>
        <v/>
      </c>
      <c r="AQ72" t="inlineStr">
        <is>
          <t>=</t>
        </is>
      </c>
      <c r="AR72" s="346">
        <f>M62</f>
        <v/>
      </c>
      <c r="AT72">
        <f>0</f>
        <v/>
      </c>
      <c r="AV72" t="inlineStr">
        <is>
          <t>=</t>
        </is>
      </c>
      <c r="AW72" s="346">
        <f>M64</f>
        <v/>
      </c>
      <c r="AZ72">
        <f>Source!X247</f>
        <v/>
      </c>
      <c r="BA72">
        <f>Source!Y247</f>
        <v/>
      </c>
      <c r="BH72" s="345">
        <f>K62+K63+K64+K70+K71</f>
        <v/>
      </c>
      <c r="CD72" t="n">
        <v>1</v>
      </c>
    </row>
    <row r="73" ht="133.5" customHeight="1" s="199">
      <c r="A73" s="329" t="inlineStr">
        <is>
          <t>4</t>
        </is>
      </c>
      <c r="B73" s="329" t="inlineStr">
        <is>
          <t>4</t>
        </is>
      </c>
      <c r="C73" s="329">
        <f>Source!F250</f>
        <v/>
      </c>
      <c r="D73" s="329" t="inlineStr">
        <is>
          <t>Гидравлическое испытание трубопроводов систем отопления, водопровода и горячего водоснабжения диаметром до 50 мм
Поправки к: 
ЭМ )*4;   
ОТм )*4;   
ОТ )*4;   
ЗТ )*4;   
ЗТм )*4</t>
        </is>
      </c>
      <c r="E73" s="330">
        <f>Source!H250</f>
        <v/>
      </c>
      <c r="F73" s="331">
        <f>Source!K250</f>
        <v/>
      </c>
      <c r="G73" s="331" t="n"/>
      <c r="H73" s="331">
        <f>Source!I250</f>
        <v/>
      </c>
      <c r="I73" s="332" t="n"/>
      <c r="J73" s="333" t="n"/>
      <c r="K73" s="332" t="n"/>
      <c r="L73" s="333" t="n"/>
      <c r="M73" s="334" t="n"/>
    </row>
    <row r="74">
      <c r="D74" s="335">
        <f>"Объем: "&amp;Source!I250&amp;"=90/"&amp;"100"</f>
        <v/>
      </c>
    </row>
    <row r="75" ht="14.25" customHeight="1" s="199">
      <c r="A75" s="329" t="n"/>
      <c r="B75" s="329" t="n"/>
      <c r="C75" s="333" t="n">
        <v>1</v>
      </c>
      <c r="D75" s="329" t="inlineStr">
        <is>
          <t>ОТ</t>
        </is>
      </c>
      <c r="E75" s="330" t="n"/>
      <c r="F75" s="331" t="n"/>
      <c r="G75" s="331" t="n"/>
      <c r="H75" s="331" t="n"/>
      <c r="I75" s="332">
        <f>Source!AO250</f>
        <v/>
      </c>
      <c r="J75" s="333">
        <f>ROUND(4,7)</f>
        <v/>
      </c>
      <c r="K75" s="332">
        <f>ROUND(Source!AF250*Source!I250, 2)</f>
        <v/>
      </c>
      <c r="L75" s="333">
        <f>IF(Source!BA250&lt;&gt; 0, Source!BA250, 1)</f>
        <v/>
      </c>
      <c r="M75" s="334">
        <f>Source!S250</f>
        <v/>
      </c>
    </row>
    <row r="76" ht="14.25" customHeight="1" s="199">
      <c r="A76" s="329" t="n"/>
      <c r="B76" s="329" t="n"/>
      <c r="C76" s="333" t="n">
        <v>2</v>
      </c>
      <c r="D76" s="329" t="inlineStr">
        <is>
          <t>ЭМ</t>
        </is>
      </c>
      <c r="E76" s="330" t="n"/>
      <c r="F76" s="331" t="n"/>
      <c r="G76" s="331" t="n"/>
      <c r="H76" s="331" t="n"/>
      <c r="I76" s="332">
        <f>Source!AM250</f>
        <v/>
      </c>
      <c r="J76" s="333">
        <f>ROUND(4,7)</f>
        <v/>
      </c>
      <c r="K76" s="332">
        <f>(ROUND((ROUND((((Source!ET250*ROUND(4,7)))*Source!I250),0)),0)+ROUND((ROUND(((Source!AE250-((Source!EU250*ROUND(4,7))))*Source!I250),0)),0))</f>
        <v/>
      </c>
      <c r="L76" s="333">
        <f>IF(Source!BB250&lt;&gt; 0, Source!BB250, 1)</f>
        <v/>
      </c>
      <c r="M76" s="334">
        <f>Source!Q250</f>
        <v/>
      </c>
    </row>
    <row r="77" ht="14.25" customHeight="1" s="199">
      <c r="A77" s="329" t="n"/>
      <c r="B77" s="329" t="n"/>
      <c r="C77" s="333" t="n">
        <v>4</v>
      </c>
      <c r="D77" s="329" t="inlineStr">
        <is>
          <t>М</t>
        </is>
      </c>
      <c r="E77" s="330" t="n"/>
      <c r="F77" s="331" t="n"/>
      <c r="G77" s="331" t="n"/>
      <c r="H77" s="331" t="n"/>
      <c r="I77" s="332">
        <f>Source!AL250</f>
        <v/>
      </c>
      <c r="J77" s="333" t="n"/>
      <c r="K77" s="332">
        <f>ROUND(Source!AC250*Source!I250, 2)</f>
        <v/>
      </c>
      <c r="L77" s="333">
        <f>IF(Source!BC250&lt;&gt; 0, Source!BC250, 1)</f>
        <v/>
      </c>
      <c r="M77" s="334">
        <f>Source!P250</f>
        <v/>
      </c>
    </row>
    <row r="78" ht="14.25" customHeight="1" s="199">
      <c r="A78" s="329" t="n"/>
      <c r="B78" s="329" t="n"/>
      <c r="C78" s="329" t="n"/>
      <c r="D78" s="336" t="inlineStr">
        <is>
          <t>ЗТ</t>
        </is>
      </c>
      <c r="E78" s="337" t="inlineStr">
        <is>
          <t>чел.-ч.</t>
        </is>
      </c>
      <c r="F78" s="338">
        <f>Source!AQ250</f>
        <v/>
      </c>
      <c r="G78" s="338">
        <f>ROUND(4,7)</f>
        <v/>
      </c>
      <c r="H78" s="338">
        <f>ROUND(Source!U250, 7)</f>
        <v/>
      </c>
      <c r="I78" s="339" t="n"/>
      <c r="J78" s="340" t="n"/>
      <c r="K78" s="339" t="n"/>
      <c r="L78" s="340" t="n"/>
      <c r="M78" s="341" t="n"/>
    </row>
    <row r="79" ht="14.25" customHeight="1" s="199">
      <c r="A79" s="329" t="n"/>
      <c r="B79" s="329" t="n"/>
      <c r="C79" s="329" t="n"/>
      <c r="D79" s="329" t="inlineStr">
        <is>
          <t>Итого по расценке</t>
        </is>
      </c>
      <c r="E79" s="330" t="n"/>
      <c r="F79" s="331" t="n"/>
      <c r="G79" s="331" t="n"/>
      <c r="H79" s="331" t="n"/>
      <c r="I79" s="332">
        <f>I75+I76+I77</f>
        <v/>
      </c>
      <c r="J79" s="333" t="n"/>
      <c r="K79" s="332">
        <f>K75+K76+K77</f>
        <v/>
      </c>
      <c r="L79" s="333" t="n"/>
      <c r="M79" s="334">
        <f>M75+M76+M77</f>
        <v/>
      </c>
    </row>
    <row r="80" ht="14.25" customHeight="1" s="199">
      <c r="A80" s="329" t="n"/>
      <c r="B80" s="329" t="n"/>
      <c r="C80" s="329" t="n"/>
      <c r="D80" s="329" t="inlineStr">
        <is>
          <t>ФОТ</t>
        </is>
      </c>
      <c r="E80" s="330" t="n"/>
      <c r="F80" s="331" t="n"/>
      <c r="G80" s="331" t="n"/>
      <c r="H80" s="331" t="n"/>
      <c r="I80" s="332" t="n"/>
      <c r="J80" s="333" t="n"/>
      <c r="K80" s="332">
        <f>SUM(S73:S83)+SUM(T73:T83)+SUM(X73:X83)+SUM(Y73:Y83)+SUM(Z73:Z83)</f>
        <v/>
      </c>
      <c r="L80" s="333" t="n"/>
      <c r="M80" s="334">
        <f>SUM(AR73:AR83)+SUM(AS73:AS83)+SUM(AT73:AT83)+SUM(AU73:AU83)+SUM(AV73:AV83)</f>
        <v/>
      </c>
    </row>
    <row r="81" ht="71.25" customHeight="1" s="199">
      <c r="A81" s="329" t="n"/>
      <c r="B81" s="329" t="n"/>
      <c r="C81" s="329" t="inlineStr">
        <is>
          <t>Пр/812-016.0-1</t>
        </is>
      </c>
      <c r="D81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81" s="330" t="inlineStr">
        <is>
          <t>%</t>
        </is>
      </c>
      <c r="F81" s="331">
        <f>Source!BZ250</f>
        <v/>
      </c>
      <c r="G81" s="331" t="n"/>
      <c r="H81" s="331">
        <f>Source!AT250</f>
        <v/>
      </c>
      <c r="I81" s="332" t="n"/>
      <c r="J81" s="333" t="n"/>
      <c r="K81" s="332">
        <f>SUM(AD73:AD83)</f>
        <v/>
      </c>
      <c r="L81" s="333" t="n"/>
      <c r="M81" s="334">
        <f>SUM(AZ73:AZ83)</f>
        <v/>
      </c>
    </row>
    <row r="82" ht="71.25" customHeight="1" s="199">
      <c r="A82" s="336" t="n"/>
      <c r="B82" s="336" t="n"/>
      <c r="C82" s="336" t="inlineStr">
        <is>
          <t>Пр/774-016.0</t>
        </is>
      </c>
      <c r="D82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82" s="337" t="inlineStr">
        <is>
          <t>%</t>
        </is>
      </c>
      <c r="F82" s="338">
        <f>Source!CA250</f>
        <v/>
      </c>
      <c r="G82" s="338" t="n"/>
      <c r="H82" s="338">
        <f>Source!AU250</f>
        <v/>
      </c>
      <c r="I82" s="339" t="n"/>
      <c r="J82" s="340" t="n"/>
      <c r="K82" s="339">
        <f>SUM(AE73:AE83)</f>
        <v/>
      </c>
      <c r="L82" s="340" t="n"/>
      <c r="M82" s="341">
        <f>SUM(BA73:BA83)</f>
        <v/>
      </c>
    </row>
    <row r="83" ht="15" customHeight="1" s="199">
      <c r="D83" s="342" t="inlineStr">
        <is>
          <t>Всего по позиции</t>
        </is>
      </c>
      <c r="J83" s="343">
        <f>K75+K76+K77+K81+K82</f>
        <v/>
      </c>
      <c r="K83" s="201" t="n"/>
      <c r="L83" s="344">
        <f>M75+M76+M77+M81+M82</f>
        <v/>
      </c>
      <c r="M83" s="201" t="n"/>
      <c r="O83" s="345">
        <f>K75+K76+K77+K81+K82</f>
        <v/>
      </c>
      <c r="P83" s="345">
        <f>K76</f>
        <v/>
      </c>
      <c r="R83" t="inlineStr">
        <is>
          <t>=</t>
        </is>
      </c>
      <c r="S83" s="345">
        <f>K75</f>
        <v/>
      </c>
      <c r="U83" s="345">
        <f>K75</f>
        <v/>
      </c>
      <c r="X83">
        <f>0</f>
        <v/>
      </c>
      <c r="Z83" t="inlineStr">
        <is>
          <t>=</t>
        </is>
      </c>
      <c r="AA83" s="345">
        <f>K77</f>
        <v/>
      </c>
      <c r="AD83">
        <f>ROUND((Source!AT250/100)*((ROUND(Source!AF250*Source!I250, 2)+(ROUND((ROUND((((Source!EU250*ROUND(4,7)))*Source!I250),0)),0)+ROUND((ROUND(((Source!AE250-((Source!EU250*ROUND(4,7))))*Source!I250),0)),0)))), 2)</f>
        <v/>
      </c>
      <c r="AE83">
        <f>ROUND((Source!AU250/100)*((ROUND(Source!AF250*Source!I250, 2)+(ROUND((ROUND((((Source!EU250*ROUND(4,7)))*Source!I250),0)),0)+ROUND((ROUND(((Source!AE250-((Source!EU250*ROUND(4,7))))*Source!I250),0)),0)))), 2)</f>
        <v/>
      </c>
      <c r="AN83" s="346">
        <f>M75+M76+M77+M81+M82</f>
        <v/>
      </c>
      <c r="AO83" s="346">
        <f>M76</f>
        <v/>
      </c>
      <c r="AQ83" t="inlineStr">
        <is>
          <t>=</t>
        </is>
      </c>
      <c r="AR83" s="346">
        <f>M75</f>
        <v/>
      </c>
      <c r="AT83">
        <f>0</f>
        <v/>
      </c>
      <c r="AV83" t="inlineStr">
        <is>
          <t>=</t>
        </is>
      </c>
      <c r="AW83" s="346">
        <f>M77</f>
        <v/>
      </c>
      <c r="AZ83">
        <f>Source!X250</f>
        <v/>
      </c>
      <c r="BA83">
        <f>Source!Y250</f>
        <v/>
      </c>
      <c r="BH83" s="345">
        <f>K75+K76+K77+K81+K82</f>
        <v/>
      </c>
      <c r="CD83" t="n">
        <v>1</v>
      </c>
    </row>
    <row r="84"/>
    <row r="85" ht="15" customHeight="1" s="199">
      <c r="A85" s="347" t="n"/>
      <c r="B85" s="347" t="n"/>
      <c r="C85" s="348" t="n"/>
      <c r="D85" s="349" t="inlineStr">
        <is>
          <t>ИТОГИ ПО АКТУ</t>
        </is>
      </c>
      <c r="E85" s="201" t="n"/>
      <c r="F85" s="201" t="n"/>
      <c r="G85" s="201" t="n"/>
      <c r="H85" s="201" t="n"/>
      <c r="I85" s="201" t="n"/>
      <c r="J85" s="350" t="n"/>
      <c r="K85" s="343" t="n"/>
      <c r="L85" s="343" t="n"/>
      <c r="M85" s="344" t="n"/>
    </row>
    <row r="86"/>
    <row r="87" ht="15" customHeight="1" s="199">
      <c r="A87" s="351" t="n"/>
      <c r="B87" s="351" t="n"/>
      <c r="C87" s="352" t="n"/>
      <c r="D87" s="353" t="inlineStr">
        <is>
          <t>ВСЕГО строительные работы</t>
        </is>
      </c>
      <c r="J87" s="354" t="n"/>
      <c r="K87" s="355">
        <f>K89+K104+K105</f>
        <v/>
      </c>
      <c r="L87" s="355" t="n"/>
      <c r="M87" s="356">
        <f>M89+M104+M105</f>
        <v/>
      </c>
    </row>
    <row r="88" ht="14.25" customHeight="1" s="199">
      <c r="A88" s="357" t="n"/>
      <c r="B88" s="357" t="n"/>
      <c r="C88" s="358" t="n"/>
      <c r="D88" s="359" t="inlineStr">
        <is>
          <t>в том числе</t>
        </is>
      </c>
      <c r="J88" s="331" t="n"/>
      <c r="K88" s="332" t="n"/>
      <c r="L88" s="332" t="n"/>
      <c r="M88" s="334" t="n"/>
    </row>
    <row r="89" ht="14.25" customHeight="1" s="199">
      <c r="A89" s="357" t="n"/>
      <c r="B89" s="357" t="n"/>
      <c r="C89" s="358" t="n"/>
      <c r="D89" s="329" t="inlineStr">
        <is>
          <t>Всего прямые затраты</t>
        </is>
      </c>
      <c r="J89" s="331" t="n"/>
      <c r="K89" s="332">
        <f>K91+K92+K98+K102</f>
        <v/>
      </c>
      <c r="L89" s="332" t="n"/>
      <c r="M89" s="334">
        <f>M91+M92+M98+M102</f>
        <v/>
      </c>
    </row>
    <row r="90" ht="14.25" customHeight="1" s="199">
      <c r="A90" s="357" t="n"/>
      <c r="B90" s="357" t="n"/>
      <c r="C90" s="358" t="n"/>
      <c r="D90" s="359" t="inlineStr">
        <is>
          <t>в том числе</t>
        </is>
      </c>
      <c r="J90" s="331" t="n"/>
      <c r="K90" s="332" t="n"/>
      <c r="L90" s="332" t="n"/>
      <c r="M90" s="334" t="n"/>
    </row>
    <row r="91" ht="14.25" customHeight="1" s="199">
      <c r="A91" s="357" t="n"/>
      <c r="B91" s="357" t="n"/>
      <c r="C91" s="358" t="n"/>
      <c r="D91" s="329" t="inlineStr">
        <is>
          <t xml:space="preserve">  оплата труда (ОТ)</t>
        </is>
      </c>
      <c r="J91" s="331" t="n"/>
      <c r="K91" s="332">
        <f>SUMIF(CD38:CD83, 1, S38:S83)</f>
        <v/>
      </c>
      <c r="L91" s="332" t="n"/>
      <c r="M91" s="334">
        <f>SUMIF(CD38:CD83, 1, AR38:AR83)</f>
        <v/>
      </c>
    </row>
    <row r="92" ht="14.25" customHeight="1" s="199">
      <c r="A92" s="357" t="n"/>
      <c r="B92" s="357" t="n"/>
      <c r="C92" s="358" t="n"/>
      <c r="D92" s="329" t="inlineStr">
        <is>
          <t xml:space="preserve">  эксплуатация машин и механизмов</t>
        </is>
      </c>
      <c r="J92" s="331" t="n"/>
      <c r="K92" s="332">
        <f>K94+K97</f>
        <v/>
      </c>
      <c r="L92" s="332" t="n"/>
      <c r="M92" s="334">
        <f>M94+M97</f>
        <v/>
      </c>
    </row>
    <row r="93" ht="14.25" customHeight="1" s="199">
      <c r="A93" s="357" t="n"/>
      <c r="B93" s="357" t="n"/>
      <c r="C93" s="358" t="n"/>
      <c r="D93" s="359" t="inlineStr">
        <is>
          <t xml:space="preserve">  в том числе</t>
        </is>
      </c>
      <c r="J93" s="331" t="n"/>
      <c r="K93" s="332" t="n"/>
      <c r="L93" s="332" t="n"/>
      <c r="M93" s="334" t="n"/>
    </row>
    <row r="94" ht="14.25" customHeight="1" s="199">
      <c r="A94" s="357" t="n"/>
      <c r="B94" s="357" t="n"/>
      <c r="C94" s="358" t="n"/>
      <c r="D94" s="329" t="inlineStr">
        <is>
          <t xml:space="preserve">    эксплуатация машин и механизмов без учета доплат к оплате труда машинистов</t>
        </is>
      </c>
      <c r="J94" s="331" t="n"/>
      <c r="K94" s="332">
        <f>SUMIF(CD38:CD83, 1, P38:P83)</f>
        <v/>
      </c>
      <c r="L94" s="332" t="n"/>
      <c r="M94" s="334">
        <f>SUMIF(CD38:CD83, 1, AO38:AO83)</f>
        <v/>
      </c>
    </row>
    <row r="95" ht="14.25" customHeight="1" s="199">
      <c r="A95" s="357" t="n"/>
      <c r="B95" s="357" t="n"/>
      <c r="C95" s="358" t="n"/>
      <c r="D95" s="359" t="inlineStr">
        <is>
          <t xml:space="preserve">    в том числе</t>
        </is>
      </c>
      <c r="J95" s="331" t="n"/>
      <c r="K95" s="332" t="n"/>
      <c r="L95" s="332" t="n"/>
      <c r="M95" s="334" t="n"/>
    </row>
    <row r="96" ht="14.25" customHeight="1" s="199">
      <c r="A96" s="357" t="n"/>
      <c r="B96" s="357" t="n"/>
      <c r="C96" s="358" t="n"/>
      <c r="D96" s="329" t="inlineStr">
        <is>
          <t xml:space="preserve">      оплата труда машинистов (ОТм)</t>
        </is>
      </c>
      <c r="J96" s="331" t="n"/>
      <c r="K96" s="332">
        <f>SUMIF(CD38:CD83, 1, X38:X83)</f>
        <v/>
      </c>
      <c r="L96" s="332" t="n"/>
      <c r="M96" s="334">
        <f>SUMIF(CD38:CD83, 1, AT38:AT83)</f>
        <v/>
      </c>
    </row>
    <row r="97" ht="14.25" customHeight="1" s="199">
      <c r="A97" s="357" t="n"/>
      <c r="B97" s="357" t="n"/>
      <c r="C97" s="358" t="n"/>
      <c r="D97" s="329" t="inlineStr">
        <is>
          <t xml:space="preserve">    доплаты к оплате труда машинистов</t>
        </is>
      </c>
      <c r="J97" s="331" t="n"/>
      <c r="K97" s="332">
        <f>SUMIF(CD38:CD83, 1, Z38:Z83)</f>
        <v/>
      </c>
      <c r="L97" s="332" t="n"/>
      <c r="M97" s="334">
        <f>SUMIF(CD38:CD83, 1, AV38:AV83)</f>
        <v/>
      </c>
    </row>
    <row r="98" ht="14.25" customHeight="1" s="199">
      <c r="A98" s="357" t="n"/>
      <c r="B98" s="357" t="n"/>
      <c r="C98" s="358" t="n"/>
      <c r="D98" s="329" t="inlineStr">
        <is>
          <t xml:space="preserve">  материальные ресурсы</t>
        </is>
      </c>
      <c r="J98" s="331" t="n"/>
      <c r="K98" s="332">
        <f>K100+K101</f>
        <v/>
      </c>
      <c r="L98" s="332" t="n"/>
      <c r="M98" s="334">
        <f>M100+M101</f>
        <v/>
      </c>
    </row>
    <row r="99" ht="14.25" customHeight="1" s="199">
      <c r="A99" s="357" t="n"/>
      <c r="B99" s="357" t="n"/>
      <c r="C99" s="358" t="n"/>
      <c r="D99" s="359" t="inlineStr">
        <is>
          <t xml:space="preserve">  в том числе</t>
        </is>
      </c>
      <c r="J99" s="331" t="n"/>
      <c r="K99" s="332" t="n"/>
      <c r="L99" s="332" t="n"/>
      <c r="M99" s="334" t="n"/>
    </row>
    <row r="100" ht="14.25" customHeight="1" s="199">
      <c r="A100" s="357" t="n"/>
      <c r="B100" s="357" t="n"/>
      <c r="C100" s="358" t="n"/>
      <c r="D100" s="329" t="inlineStr">
        <is>
          <t xml:space="preserve">    материальные ресурсы без учета дополнительной перевозки</t>
        </is>
      </c>
      <c r="J100" s="331" t="n"/>
      <c r="K100" s="332">
        <f>SUMIF(CD38:CD83, 1, AA38:AA83)-SUMIF(CD38:CD83, 1, BJ38:BJ83)</f>
        <v/>
      </c>
      <c r="L100" s="332" t="n"/>
      <c r="M100" s="334">
        <f>SUMIF(CD38:CD83, 1, AW38:AW83)-SUMIF(CD38:CD83, 1, BK38:BK83)</f>
        <v/>
      </c>
    </row>
    <row r="101" ht="14.25" customHeight="1" s="199">
      <c r="A101" s="357" t="n"/>
      <c r="B101" s="357" t="n"/>
      <c r="C101" s="358" t="n"/>
      <c r="D101" s="329" t="inlineStr">
        <is>
          <t xml:space="preserve">    дополнительная перевозка материальных ресурсов</t>
        </is>
      </c>
      <c r="J101" s="331" t="n"/>
      <c r="K101" s="332">
        <f>SUMIF(CD38:CD83, 1, AG38:AG83)</f>
        <v/>
      </c>
      <c r="L101" s="332" t="n"/>
      <c r="M101" s="334">
        <f>SUMIF(CD38:CD83, 1, BC38:BC83)</f>
        <v/>
      </c>
    </row>
    <row r="102" ht="14.25" customHeight="1" s="199">
      <c r="A102" s="357" t="n"/>
      <c r="B102" s="357" t="n"/>
      <c r="C102" s="358" t="n"/>
      <c r="D102" s="329" t="inlineStr">
        <is>
          <t xml:space="preserve">  перевозка</t>
        </is>
      </c>
      <c r="J102" s="331" t="n"/>
      <c r="K102" s="332">
        <f>SUMIF(CD38:CD83, 1, AF38:AF83)</f>
        <v/>
      </c>
      <c r="L102" s="332" t="n"/>
      <c r="M102" s="334">
        <f>SUMIF(CD38:CD83, 1, BB38:BB83)</f>
        <v/>
      </c>
    </row>
    <row r="103" ht="14.25" customHeight="1" s="199">
      <c r="A103" s="357" t="n"/>
      <c r="B103" s="357" t="n"/>
      <c r="C103" s="358" t="n"/>
      <c r="D103" s="329" t="inlineStr">
        <is>
          <t>ФОТ (справочно)</t>
        </is>
      </c>
      <c r="J103" s="331" t="n"/>
      <c r="K103" s="332">
        <f>SUMIF(CD38:CD83, 1, S38:S83)+SUMIF(CD38:CD83, 1, X38:X83)+SUMIF(CD38:CD83, 1, Z38:Z83)</f>
        <v/>
      </c>
      <c r="L103" s="332" t="n"/>
      <c r="M103" s="334">
        <f>SUMIF(CD38:CD83, 1, AR38:AR83)+SUMIF(CD38:CD83, 1, AT38:AT83)+SUMIF(CD38:CD83, 1, AV38:AV83)</f>
        <v/>
      </c>
    </row>
    <row r="104" ht="14.25" customHeight="1" s="199">
      <c r="A104" s="357" t="n"/>
      <c r="B104" s="357" t="n"/>
      <c r="C104" s="358" t="n"/>
      <c r="D104" s="329" t="inlineStr">
        <is>
          <t>накладные расходы</t>
        </is>
      </c>
      <c r="J104" s="331" t="n"/>
      <c r="K104" s="332">
        <f>SUMIF(CD38:CD83, 1, AD38:AD83)</f>
        <v/>
      </c>
      <c r="L104" s="332" t="n"/>
      <c r="M104" s="334">
        <f>SUMIF(CD38:CD83, 1, AZ38:AZ83)</f>
        <v/>
      </c>
    </row>
    <row r="105" ht="14.25" customHeight="1" s="199">
      <c r="A105" s="357" t="n"/>
      <c r="B105" s="357" t="n"/>
      <c r="C105" s="358" t="n"/>
      <c r="D105" s="329" t="inlineStr">
        <is>
          <t>сметная прибыль</t>
        </is>
      </c>
      <c r="J105" s="331" t="n"/>
      <c r="K105" s="332">
        <f>SUMIF(CD38:CD83, 1, AE38:AE83)</f>
        <v/>
      </c>
      <c r="L105" s="332" t="n"/>
      <c r="M105" s="334">
        <f>SUMIF(CD38:CD83, 1, BA38:BA83)</f>
        <v/>
      </c>
    </row>
    <row r="106"/>
    <row r="107" ht="15" customHeight="1" s="199">
      <c r="A107" s="351" t="n"/>
      <c r="B107" s="351" t="n"/>
      <c r="C107" s="352" t="n"/>
      <c r="D107" s="353" t="inlineStr">
        <is>
          <t>ВСЕГО монтажные работы</t>
        </is>
      </c>
      <c r="J107" s="354" t="n"/>
      <c r="K107" s="355">
        <f>K109+K124+K125</f>
        <v/>
      </c>
      <c r="L107" s="355" t="n"/>
      <c r="M107" s="356">
        <f>M109+M124+M125</f>
        <v/>
      </c>
    </row>
    <row r="108" ht="14.25" customHeight="1" s="199">
      <c r="A108" s="357" t="n"/>
      <c r="B108" s="357" t="n"/>
      <c r="C108" s="358" t="n"/>
      <c r="D108" s="359" t="inlineStr">
        <is>
          <t>в том числе</t>
        </is>
      </c>
      <c r="J108" s="331" t="n"/>
      <c r="K108" s="332" t="n"/>
      <c r="L108" s="332" t="n"/>
      <c r="M108" s="334" t="n"/>
    </row>
    <row r="109" ht="14.25" customHeight="1" s="199">
      <c r="A109" s="357" t="n"/>
      <c r="B109" s="357" t="n"/>
      <c r="C109" s="358" t="n"/>
      <c r="D109" s="329" t="inlineStr">
        <is>
          <t>Всего прямые затраты</t>
        </is>
      </c>
      <c r="J109" s="331" t="n"/>
      <c r="K109" s="332">
        <f>K111+K112+K118+K122</f>
        <v/>
      </c>
      <c r="L109" s="332" t="n"/>
      <c r="M109" s="334">
        <f>M111+M112+M118+M122</f>
        <v/>
      </c>
    </row>
    <row r="110" ht="14.25" customHeight="1" s="199">
      <c r="A110" s="357" t="n"/>
      <c r="B110" s="357" t="n"/>
      <c r="C110" s="358" t="n"/>
      <c r="D110" s="359" t="inlineStr">
        <is>
          <t>в том числе</t>
        </is>
      </c>
      <c r="J110" s="331" t="n"/>
      <c r="K110" s="332" t="n"/>
      <c r="L110" s="332" t="n"/>
      <c r="M110" s="334" t="n"/>
    </row>
    <row r="111" ht="14.25" customHeight="1" s="199">
      <c r="A111" s="357" t="n"/>
      <c r="B111" s="357" t="n"/>
      <c r="C111" s="358" t="n"/>
      <c r="D111" s="329" t="inlineStr">
        <is>
          <t xml:space="preserve">  оплата труда (ОТ)</t>
        </is>
      </c>
      <c r="J111" s="331" t="n"/>
      <c r="K111" s="332">
        <f>SUMIF(CD38:CD105, 2, S38:S105)</f>
        <v/>
      </c>
      <c r="L111" s="332" t="n"/>
      <c r="M111" s="334">
        <f>SUMIF(CD38:CD105, 2, AR38:AR105)</f>
        <v/>
      </c>
    </row>
    <row r="112" ht="14.25" customHeight="1" s="199">
      <c r="A112" s="357" t="n"/>
      <c r="B112" s="357" t="n"/>
      <c r="C112" s="358" t="n"/>
      <c r="D112" s="329" t="inlineStr">
        <is>
          <t xml:space="preserve">  эксплуатация машин и механизмов</t>
        </is>
      </c>
      <c r="J112" s="331" t="n"/>
      <c r="K112" s="332">
        <f>K114+K117</f>
        <v/>
      </c>
      <c r="L112" s="332" t="n"/>
      <c r="M112" s="334">
        <f>M114+M117</f>
        <v/>
      </c>
    </row>
    <row r="113" ht="14.25" customHeight="1" s="199">
      <c r="A113" s="357" t="n"/>
      <c r="B113" s="357" t="n"/>
      <c r="C113" s="358" t="n"/>
      <c r="D113" s="359" t="inlineStr">
        <is>
          <t xml:space="preserve">  в том числе</t>
        </is>
      </c>
      <c r="J113" s="331" t="n"/>
      <c r="K113" s="332" t="n"/>
      <c r="L113" s="332" t="n"/>
      <c r="M113" s="334" t="n"/>
    </row>
    <row r="114" ht="14.25" customHeight="1" s="199">
      <c r="A114" s="357" t="n"/>
      <c r="B114" s="357" t="n"/>
      <c r="C114" s="358" t="n"/>
      <c r="D114" s="329" t="inlineStr">
        <is>
          <t xml:space="preserve">    эксплуатация машин и механизмов без учета доплат к оплате труда машинистов</t>
        </is>
      </c>
      <c r="J114" s="331" t="n"/>
      <c r="K114" s="332">
        <f>SUMIF(CD38:CD105, 2, P38:P105)</f>
        <v/>
      </c>
      <c r="L114" s="332" t="n"/>
      <c r="M114" s="334">
        <f>SUMIF(CD38:CD105, 2, AO38:AO105)</f>
        <v/>
      </c>
    </row>
    <row r="115" ht="14.25" customHeight="1" s="199">
      <c r="A115" s="357" t="n"/>
      <c r="B115" s="357" t="n"/>
      <c r="C115" s="358" t="n"/>
      <c r="D115" s="359" t="inlineStr">
        <is>
          <t xml:space="preserve">    в том числе</t>
        </is>
      </c>
      <c r="J115" s="331" t="n"/>
      <c r="K115" s="332" t="n"/>
      <c r="L115" s="332" t="n"/>
      <c r="M115" s="334" t="n"/>
    </row>
    <row r="116" ht="14.25" customHeight="1" s="199">
      <c r="A116" s="357" t="n"/>
      <c r="B116" s="357" t="n"/>
      <c r="C116" s="358" t="n"/>
      <c r="D116" s="329" t="inlineStr">
        <is>
          <t xml:space="preserve">      оплата труда машинистов (ОТм)</t>
        </is>
      </c>
      <c r="J116" s="331" t="n"/>
      <c r="K116" s="332">
        <f>SUMIF(CD38:CD105, 2, X38:X105)</f>
        <v/>
      </c>
      <c r="L116" s="332" t="n"/>
      <c r="M116" s="334">
        <f>SUMIF(CD38:CD105, 2, AT38:AT105)</f>
        <v/>
      </c>
    </row>
    <row r="117" ht="14.25" customHeight="1" s="199">
      <c r="A117" s="357" t="n"/>
      <c r="B117" s="357" t="n"/>
      <c r="C117" s="358" t="n"/>
      <c r="D117" s="329" t="inlineStr">
        <is>
          <t xml:space="preserve">    доплаты к оплате труда машинистов</t>
        </is>
      </c>
      <c r="J117" s="331" t="n"/>
      <c r="K117" s="332">
        <f>SUMIF(CD38:CD105, 2, Z38:Z105)</f>
        <v/>
      </c>
      <c r="L117" s="332" t="n"/>
      <c r="M117" s="334">
        <f>SUMIF(CD38:CD105, 2, AV38:AV105)</f>
        <v/>
      </c>
    </row>
    <row r="118" ht="14.25" customHeight="1" s="199">
      <c r="A118" s="357" t="n"/>
      <c r="B118" s="357" t="n"/>
      <c r="C118" s="358" t="n"/>
      <c r="D118" s="329" t="inlineStr">
        <is>
          <t xml:space="preserve">  материальные ресурсы</t>
        </is>
      </c>
      <c r="J118" s="331" t="n"/>
      <c r="K118" s="332">
        <f>K120+K121</f>
        <v/>
      </c>
      <c r="L118" s="332" t="n"/>
      <c r="M118" s="334">
        <f>M120+M121</f>
        <v/>
      </c>
    </row>
    <row r="119" ht="14.25" customHeight="1" s="199">
      <c r="A119" s="357" t="n"/>
      <c r="B119" s="357" t="n"/>
      <c r="C119" s="358" t="n"/>
      <c r="D119" s="359" t="inlineStr">
        <is>
          <t xml:space="preserve">  в том числе</t>
        </is>
      </c>
      <c r="J119" s="331" t="n"/>
      <c r="K119" s="332" t="n"/>
      <c r="L119" s="332" t="n"/>
      <c r="M119" s="334" t="n"/>
    </row>
    <row r="120" ht="14.25" customHeight="1" s="199">
      <c r="A120" s="357" t="n"/>
      <c r="B120" s="357" t="n"/>
      <c r="C120" s="358" t="n"/>
      <c r="D120" s="329" t="inlineStr">
        <is>
          <t xml:space="preserve">    материальные ресурсы без учета дополнительной перевозки</t>
        </is>
      </c>
      <c r="J120" s="331" t="n"/>
      <c r="K120" s="332">
        <f>SUMIF(CD38:CD105, 2, AA38:AA105)-SUMIF(CD38:CD105, 2, BJ38:BJ105)</f>
        <v/>
      </c>
      <c r="L120" s="332" t="n"/>
      <c r="M120" s="334">
        <f>SUMIF(CD38:CD105, 2, AW38:AW105)-SUMIF(CD38:CD105, 2, BK38:BK105)</f>
        <v/>
      </c>
    </row>
    <row r="121" ht="14.25" customHeight="1" s="199">
      <c r="A121" s="357" t="n"/>
      <c r="B121" s="357" t="n"/>
      <c r="C121" s="358" t="n"/>
      <c r="D121" s="329" t="inlineStr">
        <is>
          <t xml:space="preserve">    дополнительная перевозка материальных ресурсов</t>
        </is>
      </c>
      <c r="J121" s="331" t="n"/>
      <c r="K121" s="332">
        <f>SUMIF(CD38:CD105, 2, AG38:AG105)</f>
        <v/>
      </c>
      <c r="L121" s="332" t="n"/>
      <c r="M121" s="334">
        <f>SUMIF(CD38:CD105, 2, BC38:BC105)</f>
        <v/>
      </c>
    </row>
    <row r="122" ht="14.25" customHeight="1" s="199">
      <c r="A122" s="357" t="n"/>
      <c r="B122" s="357" t="n"/>
      <c r="C122" s="358" t="n"/>
      <c r="D122" s="329" t="inlineStr">
        <is>
          <t xml:space="preserve">  перевозка</t>
        </is>
      </c>
      <c r="J122" s="331" t="n"/>
      <c r="K122" s="332">
        <f>SUMIF(CD38:CD105, 2, AF38:AF105)</f>
        <v/>
      </c>
      <c r="L122" s="332" t="n"/>
      <c r="M122" s="334">
        <f>SUMIF(CD38:CD105, 2, BB38:BB105)</f>
        <v/>
      </c>
    </row>
    <row r="123" ht="14.25" customHeight="1" s="199">
      <c r="A123" s="357" t="n"/>
      <c r="B123" s="357" t="n"/>
      <c r="C123" s="358" t="n"/>
      <c r="D123" s="329" t="inlineStr">
        <is>
          <t>ФОТ (справочно)</t>
        </is>
      </c>
      <c r="J123" s="331" t="n"/>
      <c r="K123" s="332">
        <f>SUMIF(CD38:CD105, 2, S38:S105)+SUMIF(CD38:CD105, 2, X38:X105)+SUMIF(CD38:CD105, 2, Z38:Z105)</f>
        <v/>
      </c>
      <c r="L123" s="332" t="n"/>
      <c r="M123" s="334">
        <f>SUMIF(CD38:CD105, 2, AR38:AR105)+SUMIF(CD38:CD105, 2, AT38:AT105)+SUMIF(CD38:CD105, 2, AV38:AV105)</f>
        <v/>
      </c>
    </row>
    <row r="124" ht="14.25" customHeight="1" s="199">
      <c r="A124" s="357" t="n"/>
      <c r="B124" s="357" t="n"/>
      <c r="C124" s="358" t="n"/>
      <c r="D124" s="329" t="inlineStr">
        <is>
          <t>накладные расходы</t>
        </is>
      </c>
      <c r="J124" s="331" t="n"/>
      <c r="K124" s="332">
        <f>SUMIF(CD38:CD105, 2, AD38:AD105)</f>
        <v/>
      </c>
      <c r="L124" s="332" t="n"/>
      <c r="M124" s="334">
        <f>SUMIF(CD38:CD105, 2, AZ38:AZ105)</f>
        <v/>
      </c>
    </row>
    <row r="125" ht="14.25" customHeight="1" s="199">
      <c r="A125" s="357" t="n"/>
      <c r="B125" s="357" t="n"/>
      <c r="C125" s="358" t="n"/>
      <c r="D125" s="329" t="inlineStr">
        <is>
          <t>сметная прибыль</t>
        </is>
      </c>
      <c r="J125" s="331" t="n"/>
      <c r="K125" s="332">
        <f>SUMIF(CD38:CD105, 2, AE38:AE105)</f>
        <v/>
      </c>
      <c r="L125" s="332" t="n"/>
      <c r="M125" s="334">
        <f>SUMIF(CD38:CD105, 2, BA38:BA105)</f>
        <v/>
      </c>
    </row>
    <row r="126"/>
    <row r="127" ht="15" customHeight="1" s="199">
      <c r="A127" s="351" t="n"/>
      <c r="B127" s="351" t="n"/>
      <c r="C127" s="352" t="n"/>
      <c r="D127" s="353" t="inlineStr">
        <is>
          <t>ВСЕГО оборудование</t>
        </is>
      </c>
      <c r="J127" s="354" t="n"/>
      <c r="K127" s="355">
        <f>K129+K130</f>
        <v/>
      </c>
      <c r="L127" s="355" t="n"/>
      <c r="M127" s="356">
        <f>M129+M130</f>
        <v/>
      </c>
    </row>
    <row r="128" ht="14.25" customHeight="1" s="199">
      <c r="A128" s="357" t="n"/>
      <c r="B128" s="357" t="n"/>
      <c r="C128" s="358" t="n"/>
      <c r="D128" s="359" t="inlineStr">
        <is>
          <t>в том числе</t>
        </is>
      </c>
      <c r="J128" s="331" t="n"/>
      <c r="K128" s="332" t="n"/>
      <c r="L128" s="332" t="n"/>
      <c r="M128" s="334" t="n"/>
    </row>
    <row r="129" ht="14.25" customHeight="1" s="199">
      <c r="A129" s="357" t="n"/>
      <c r="B129" s="357" t="n"/>
      <c r="C129" s="358" t="n"/>
      <c r="D129" s="329" t="inlineStr">
        <is>
          <t xml:space="preserve">  оборудование без учета дополнительной перевозки</t>
        </is>
      </c>
      <c r="J129" s="331" t="n"/>
      <c r="K129" s="332">
        <f>SUMIF(CD38:CD125, 3, BJ38:BJ125)</f>
        <v/>
      </c>
      <c r="L129" s="332" t="n"/>
      <c r="M129" s="334">
        <f>SUMIF(CD38:CD125, 3, BK38:BK125)</f>
        <v/>
      </c>
    </row>
    <row r="130" ht="14.25" customHeight="1" s="199">
      <c r="A130" s="357" t="n"/>
      <c r="B130" s="357" t="n"/>
      <c r="C130" s="358" t="n"/>
      <c r="D130" s="329" t="inlineStr">
        <is>
          <t xml:space="preserve">  дополнительная перевозка оборудования</t>
        </is>
      </c>
      <c r="J130" s="331" t="n"/>
      <c r="K130" s="332">
        <f>SUMIF(CD38:CD125, 3, AH38:AH125)</f>
        <v/>
      </c>
      <c r="L130" s="332" t="n"/>
      <c r="M130" s="334">
        <f>SUMIF(CD38:CD125, 3, BD38:BD125)</f>
        <v/>
      </c>
    </row>
    <row r="131"/>
    <row r="132" ht="15" customHeight="1" s="199">
      <c r="A132" s="351" t="n"/>
      <c r="B132" s="351" t="n"/>
      <c r="C132" s="352" t="n"/>
      <c r="D132" s="353" t="inlineStr">
        <is>
          <t>ВСЕГО прочие затраты</t>
        </is>
      </c>
      <c r="J132" s="354" t="n"/>
      <c r="K132" s="355">
        <f>K138+K153+K154+K134+K135</f>
        <v/>
      </c>
      <c r="L132" s="355" t="n"/>
      <c r="M132" s="356">
        <f>M138+M153+M154+M134+M135</f>
        <v/>
      </c>
    </row>
    <row r="133" ht="14.25" customHeight="1" s="199">
      <c r="A133" s="357" t="n"/>
      <c r="B133" s="357" t="n"/>
      <c r="C133" s="358" t="n"/>
      <c r="D133" s="359" t="inlineStr">
        <is>
          <t>в том числе</t>
        </is>
      </c>
      <c r="J133" s="331" t="n"/>
      <c r="K133" s="332" t="n"/>
      <c r="L133" s="332" t="n"/>
      <c r="M133" s="334" t="n"/>
    </row>
    <row r="134" ht="14.25" customHeight="1" s="199">
      <c r="A134" s="357" t="n"/>
      <c r="B134" s="357" t="n"/>
      <c r="C134" s="358" t="n"/>
      <c r="D134" s="329" t="inlineStr">
        <is>
          <t xml:space="preserve">   прочие затраты</t>
        </is>
      </c>
      <c r="J134" s="331" t="n"/>
      <c r="K134" s="332">
        <f>SUM(BL38:BL130)</f>
        <v/>
      </c>
      <c r="L134" s="332" t="n"/>
      <c r="M134" s="334" t="n"/>
    </row>
    <row r="135" ht="14.25" customHeight="1" s="199">
      <c r="A135" s="357" t="n"/>
      <c r="B135" s="357" t="n"/>
      <c r="C135" s="358" t="n"/>
      <c r="D135" s="329" t="inlineStr">
        <is>
          <t xml:space="preserve">   Хозяйственный инвентарь</t>
        </is>
      </c>
      <c r="J135" s="331" t="n"/>
      <c r="K135" s="332">
        <f>SUM(BN38:BN130)</f>
        <v/>
      </c>
      <c r="L135" s="332" t="n"/>
      <c r="M135" s="334">
        <f>SUM(BO38:BO130)</f>
        <v/>
      </c>
    </row>
    <row r="136" ht="14.25" customHeight="1" s="199">
      <c r="A136" s="357" t="n"/>
      <c r="B136" s="357" t="n"/>
      <c r="C136" s="358" t="n"/>
      <c r="D136" s="329" t="inlineStr">
        <is>
          <t>Пусконаладочные работы</t>
        </is>
      </c>
      <c r="J136" s="331" t="n"/>
      <c r="K136" s="332">
        <f>K138+K153+K154</f>
        <v/>
      </c>
      <c r="L136" s="332" t="n"/>
      <c r="M136" s="334">
        <f>M138+M153+M154</f>
        <v/>
      </c>
    </row>
    <row r="137" ht="14.25" customHeight="1" s="199">
      <c r="A137" s="357" t="n"/>
      <c r="B137" s="357" t="n"/>
      <c r="C137" s="358" t="n"/>
      <c r="D137" s="359" t="inlineStr">
        <is>
          <t>в том числе</t>
        </is>
      </c>
      <c r="J137" s="331" t="n"/>
      <c r="K137" s="332" t="n"/>
      <c r="L137" s="332" t="n"/>
      <c r="M137" s="334" t="n"/>
    </row>
    <row r="138" ht="14.25" customHeight="1" s="199">
      <c r="A138" s="357" t="n"/>
      <c r="B138" s="357" t="n"/>
      <c r="C138" s="358" t="n"/>
      <c r="D138" s="329" t="inlineStr">
        <is>
          <t>Всего прямые затраты</t>
        </is>
      </c>
      <c r="J138" s="331" t="n"/>
      <c r="K138" s="332">
        <f>K140+K141+K147+K151</f>
        <v/>
      </c>
      <c r="L138" s="332" t="n"/>
      <c r="M138" s="334">
        <f>M140+M141+M147+M151</f>
        <v/>
      </c>
    </row>
    <row r="139" ht="14.25" customHeight="1" s="199">
      <c r="A139" s="357" t="n"/>
      <c r="B139" s="357" t="n"/>
      <c r="C139" s="358" t="n"/>
      <c r="D139" s="359" t="inlineStr">
        <is>
          <t>в том числе</t>
        </is>
      </c>
      <c r="J139" s="331" t="n"/>
      <c r="K139" s="332" t="n"/>
      <c r="L139" s="332" t="n"/>
      <c r="M139" s="334" t="n"/>
    </row>
    <row r="140" ht="14.25" customHeight="1" s="199">
      <c r="A140" s="357" t="n"/>
      <c r="B140" s="357" t="n"/>
      <c r="C140" s="358" t="n"/>
      <c r="D140" s="329" t="inlineStr">
        <is>
          <t xml:space="preserve">  оплата труда (ОТ)</t>
        </is>
      </c>
      <c r="J140" s="331" t="n"/>
      <c r="K140" s="332">
        <f>SUMIF(CD38:CD130, 4, S38:S130)</f>
        <v/>
      </c>
      <c r="L140" s="332" t="n"/>
      <c r="M140" s="334">
        <f>SUMIF(CD38:CD130, 4, AR38:AR130)</f>
        <v/>
      </c>
    </row>
    <row r="141" ht="14.25" customHeight="1" s="199">
      <c r="A141" s="357" t="n"/>
      <c r="B141" s="357" t="n"/>
      <c r="C141" s="358" t="n"/>
      <c r="D141" s="329" t="inlineStr">
        <is>
          <t xml:space="preserve">  эксплуатация машин и механизмов</t>
        </is>
      </c>
      <c r="J141" s="331" t="n"/>
      <c r="K141" s="332">
        <f>K143+K146</f>
        <v/>
      </c>
      <c r="L141" s="332" t="n"/>
      <c r="M141" s="334">
        <f>M143+M146</f>
        <v/>
      </c>
    </row>
    <row r="142" ht="14.25" customHeight="1" s="199">
      <c r="A142" s="357" t="n"/>
      <c r="B142" s="357" t="n"/>
      <c r="C142" s="358" t="n"/>
      <c r="D142" s="359" t="inlineStr">
        <is>
          <t xml:space="preserve">  в том числе</t>
        </is>
      </c>
      <c r="J142" s="331" t="n"/>
      <c r="K142" s="332" t="n"/>
      <c r="L142" s="332" t="n"/>
      <c r="M142" s="334" t="n"/>
    </row>
    <row r="143" ht="14.25" customHeight="1" s="199">
      <c r="A143" s="357" t="n"/>
      <c r="B143" s="357" t="n"/>
      <c r="C143" s="358" t="n"/>
      <c r="D143" s="329" t="inlineStr">
        <is>
          <t xml:space="preserve">    эксплуатация машин и механизмов без учета доплат к оплате труда машинистов</t>
        </is>
      </c>
      <c r="J143" s="331" t="n"/>
      <c r="K143" s="332">
        <f>SUMIF(CD38:CD130, 4, P38:P130)</f>
        <v/>
      </c>
      <c r="L143" s="332" t="n"/>
      <c r="M143" s="334">
        <f>SUMIF(CD38:CD130, 4, AO38:AO130)</f>
        <v/>
      </c>
    </row>
    <row r="144" ht="14.25" customHeight="1" s="199">
      <c r="A144" s="357" t="n"/>
      <c r="B144" s="357" t="n"/>
      <c r="C144" s="358" t="n"/>
      <c r="D144" s="359" t="inlineStr">
        <is>
          <t xml:space="preserve">    в том числе</t>
        </is>
      </c>
      <c r="J144" s="331" t="n"/>
      <c r="K144" s="332" t="n"/>
      <c r="L144" s="332" t="n"/>
      <c r="M144" s="334" t="n"/>
    </row>
    <row r="145" ht="14.25" customHeight="1" s="199">
      <c r="A145" s="357" t="n"/>
      <c r="B145" s="357" t="n"/>
      <c r="C145" s="358" t="n"/>
      <c r="D145" s="329" t="inlineStr">
        <is>
          <t xml:space="preserve">      оплата труда машинистов (ОТм)</t>
        </is>
      </c>
      <c r="J145" s="331" t="n"/>
      <c r="K145" s="332">
        <f>SUMIF(CD38:CD130, 4, X38:X130)</f>
        <v/>
      </c>
      <c r="L145" s="332" t="n"/>
      <c r="M145" s="334">
        <f>SUMIF(CD38:CD130, 4, AT38:AT130)</f>
        <v/>
      </c>
    </row>
    <row r="146" ht="14.25" customHeight="1" s="199">
      <c r="A146" s="357" t="n"/>
      <c r="B146" s="357" t="n"/>
      <c r="C146" s="358" t="n"/>
      <c r="D146" s="329" t="inlineStr">
        <is>
          <t xml:space="preserve">    доплаты к оплате труда машинистов</t>
        </is>
      </c>
      <c r="J146" s="331" t="n"/>
      <c r="K146" s="332">
        <f>SUMIF(CD38:CD130, 4, Z38:Z130)</f>
        <v/>
      </c>
      <c r="L146" s="332" t="n"/>
      <c r="M146" s="334">
        <f>SUMIF(CD38:CD130, 4, AV38:AV130)</f>
        <v/>
      </c>
    </row>
    <row r="147" ht="14.25" customHeight="1" s="199">
      <c r="A147" s="357" t="n"/>
      <c r="B147" s="357" t="n"/>
      <c r="C147" s="358" t="n"/>
      <c r="D147" s="329" t="inlineStr">
        <is>
          <t xml:space="preserve">  материальные ресурсы</t>
        </is>
      </c>
      <c r="J147" s="331" t="n"/>
      <c r="K147" s="332">
        <f>K149+K150</f>
        <v/>
      </c>
      <c r="L147" s="332" t="n"/>
      <c r="M147" s="334">
        <f>M149+M150</f>
        <v/>
      </c>
    </row>
    <row r="148" ht="14.25" customHeight="1" s="199">
      <c r="A148" s="357" t="n"/>
      <c r="B148" s="357" t="n"/>
      <c r="C148" s="358" t="n"/>
      <c r="D148" s="359" t="inlineStr">
        <is>
          <t xml:space="preserve">  в том числе</t>
        </is>
      </c>
      <c r="J148" s="331" t="n"/>
      <c r="K148" s="332" t="n"/>
      <c r="L148" s="332" t="n"/>
      <c r="M148" s="334" t="n"/>
    </row>
    <row r="149" ht="14.25" customHeight="1" s="199">
      <c r="A149" s="357" t="n"/>
      <c r="B149" s="357" t="n"/>
      <c r="C149" s="358" t="n"/>
      <c r="D149" s="329" t="inlineStr">
        <is>
          <t xml:space="preserve">    материальные ресурсы без учета дополнительной перевозки</t>
        </is>
      </c>
      <c r="J149" s="331" t="n"/>
      <c r="K149" s="332">
        <f>SUMIF(CD38:CD130, 4, AA38:AA130)-SUMIF(CD38:CD130, 4, BJ38:BJ130)</f>
        <v/>
      </c>
      <c r="L149" s="332" t="n"/>
      <c r="M149" s="334">
        <f>SUMIF(CD38:CD130, 4, AW38:AW130)-SUMIF(CD38:CD130, 4, BK38:BK130)</f>
        <v/>
      </c>
    </row>
    <row r="150" ht="14.25" customHeight="1" s="199">
      <c r="A150" s="357" t="n"/>
      <c r="B150" s="357" t="n"/>
      <c r="C150" s="358" t="n"/>
      <c r="D150" s="329" t="inlineStr">
        <is>
          <t xml:space="preserve">    дополнительная перевозка материальных ресурсов</t>
        </is>
      </c>
      <c r="J150" s="331" t="n"/>
      <c r="K150" s="332">
        <f>SUMIF(CD38:CD130, 4, AG38:AG130)</f>
        <v/>
      </c>
      <c r="L150" s="332" t="n"/>
      <c r="M150" s="334">
        <f>SUMIF(CD38:CD130, 4, BC38:BC130)</f>
        <v/>
      </c>
    </row>
    <row r="151" ht="14.25" customHeight="1" s="199">
      <c r="A151" s="357" t="n"/>
      <c r="B151" s="357" t="n"/>
      <c r="C151" s="358" t="n"/>
      <c r="D151" s="329" t="inlineStr">
        <is>
          <t xml:space="preserve">  перевозка</t>
        </is>
      </c>
      <c r="J151" s="331" t="n"/>
      <c r="K151" s="332">
        <f>SUMIF(CD38:CD130, 4, AF38:AF130)</f>
        <v/>
      </c>
      <c r="L151" s="332" t="n"/>
      <c r="M151" s="334">
        <f>SUMIF(CD38:CD130, 4, BB38:BB130)</f>
        <v/>
      </c>
    </row>
    <row r="152" ht="14.25" customHeight="1" s="199">
      <c r="A152" s="357" t="n"/>
      <c r="B152" s="357" t="n"/>
      <c r="C152" s="358" t="n"/>
      <c r="D152" s="329" t="inlineStr">
        <is>
          <t>ФОТ (справочно)</t>
        </is>
      </c>
      <c r="J152" s="331" t="n"/>
      <c r="K152" s="332">
        <f>SUMIF(CD38:CD130, 4, S38:S130)+SUMIF(CD38:CD130, 4, X38:X130)+SUMIF(CD38:CD130, 4, Z38:Z130)</f>
        <v/>
      </c>
      <c r="L152" s="332" t="n"/>
      <c r="M152" s="334">
        <f>SUMIF(CD38:CD130, 4, AR38:AR130)+SUMIF(CD38:CD130, 4, AT38:AT130)+SUMIF(CD38:CD130, 4, AV38:AV130)</f>
        <v/>
      </c>
    </row>
    <row r="153" ht="14.25" customHeight="1" s="199">
      <c r="A153" s="357" t="n"/>
      <c r="B153" s="357" t="n"/>
      <c r="C153" s="358" t="n"/>
      <c r="D153" s="329" t="inlineStr">
        <is>
          <t>накладные расходы</t>
        </is>
      </c>
      <c r="J153" s="331" t="n"/>
      <c r="K153" s="332">
        <f>SUMIF(CD38:CD130, 4, AD38:AD130)</f>
        <v/>
      </c>
      <c r="L153" s="332" t="n"/>
      <c r="M153" s="334">
        <f>SUMIF(CD38:CD130, 4, AZ38:AZ130)</f>
        <v/>
      </c>
    </row>
    <row r="154" ht="14.25" customHeight="1" s="199">
      <c r="A154" s="357" t="n"/>
      <c r="B154" s="357" t="n"/>
      <c r="C154" s="358" t="n"/>
      <c r="D154" s="329" t="inlineStr">
        <is>
          <t>сметная прибыль</t>
        </is>
      </c>
      <c r="J154" s="331" t="n"/>
      <c r="K154" s="332">
        <f>SUMIF(CD38:CD130, 4, AE38:AE130)</f>
        <v/>
      </c>
      <c r="L154" s="332" t="n"/>
      <c r="M154" s="334">
        <f>SUMIF(CD38:CD130, 4, BA38:BA130)</f>
        <v/>
      </c>
    </row>
    <row r="155"/>
    <row r="156" ht="15" customHeight="1" s="199">
      <c r="A156" s="351" t="n"/>
      <c r="B156" s="351" t="n"/>
      <c r="C156" s="352" t="n"/>
      <c r="D156" s="353" t="inlineStr">
        <is>
          <t>ВСЕГО по акту</t>
        </is>
      </c>
      <c r="J156" s="354" t="n"/>
      <c r="K156" s="355">
        <f>K87+K107+K127+K132</f>
        <v/>
      </c>
      <c r="L156" s="355" t="n"/>
      <c r="M156" s="356">
        <f>M87+M107+M127+M132</f>
        <v/>
      </c>
    </row>
    <row r="157" ht="14.25" customHeight="1" s="199">
      <c r="A157" s="357" t="n"/>
      <c r="B157" s="357" t="n"/>
      <c r="C157" s="358" t="n"/>
      <c r="D157" s="359" t="inlineStr">
        <is>
          <t>в том числе</t>
        </is>
      </c>
      <c r="J157" s="331" t="n"/>
      <c r="K157" s="332" t="n"/>
      <c r="L157" s="332" t="n"/>
      <c r="M157" s="334" t="n"/>
    </row>
    <row r="158" ht="14.25" customHeight="1" s="199">
      <c r="A158" s="357" t="n"/>
      <c r="B158" s="357" t="n"/>
      <c r="C158" s="358" t="n"/>
      <c r="D158" s="329" t="inlineStr">
        <is>
          <t>Всего прямые затраты</t>
        </is>
      </c>
      <c r="J158" s="331" t="n"/>
      <c r="K158" s="332">
        <f>K160+K161+K167+K171</f>
        <v/>
      </c>
      <c r="L158" s="332" t="n"/>
      <c r="M158" s="334">
        <f>M160+M161+M167+M171</f>
        <v/>
      </c>
    </row>
    <row r="159" ht="14.25" customHeight="1" s="199">
      <c r="A159" s="357" t="n"/>
      <c r="B159" s="357" t="n"/>
      <c r="C159" s="358" t="n"/>
      <c r="D159" s="359" t="inlineStr">
        <is>
          <t>в том числе</t>
        </is>
      </c>
      <c r="J159" s="331" t="n"/>
      <c r="K159" s="332" t="n"/>
      <c r="L159" s="332" t="n"/>
      <c r="M159" s="334" t="n"/>
    </row>
    <row r="160" ht="14.25" customHeight="1" s="199">
      <c r="A160" s="357" t="n"/>
      <c r="B160" s="357" t="n"/>
      <c r="C160" s="358" t="n"/>
      <c r="D160" s="329" t="inlineStr">
        <is>
          <t xml:space="preserve">  оплата труда (ОТ)</t>
        </is>
      </c>
      <c r="J160" s="331" t="n"/>
      <c r="K160" s="332">
        <f>SUM(S38:S154)</f>
        <v/>
      </c>
      <c r="L160" s="332" t="n"/>
      <c r="M160" s="334">
        <f>SUM(AR38:AR154)</f>
        <v/>
      </c>
    </row>
    <row r="161" ht="14.25" customHeight="1" s="199">
      <c r="A161" s="357" t="n"/>
      <c r="B161" s="357" t="n"/>
      <c r="C161" s="358" t="n"/>
      <c r="D161" s="329" t="inlineStr">
        <is>
          <t xml:space="preserve">  эксплуатация машин и механизмов</t>
        </is>
      </c>
      <c r="J161" s="331" t="n"/>
      <c r="K161" s="332">
        <f>K163+K166</f>
        <v/>
      </c>
      <c r="L161" s="332" t="n"/>
      <c r="M161" s="334">
        <f>M163+M166</f>
        <v/>
      </c>
    </row>
    <row r="162" ht="14.25" customHeight="1" s="199">
      <c r="A162" s="357" t="n"/>
      <c r="B162" s="357" t="n"/>
      <c r="C162" s="358" t="n"/>
      <c r="D162" s="359" t="inlineStr">
        <is>
          <t xml:space="preserve">  в том числе</t>
        </is>
      </c>
      <c r="J162" s="331" t="n"/>
      <c r="K162" s="332" t="n"/>
      <c r="L162" s="332" t="n"/>
      <c r="M162" s="334" t="n"/>
    </row>
    <row r="163" ht="14.25" customHeight="1" s="199">
      <c r="A163" s="357" t="n"/>
      <c r="B163" s="357" t="n"/>
      <c r="C163" s="358" t="n"/>
      <c r="D163" s="329" t="inlineStr">
        <is>
          <t xml:space="preserve">    эксплуатация машин и механизмов без учета доплат к оплате труда машинистов</t>
        </is>
      </c>
      <c r="J163" s="331" t="n"/>
      <c r="K163" s="332">
        <f>SUM(P38:P154)</f>
        <v/>
      </c>
      <c r="L163" s="332" t="n"/>
      <c r="M163" s="334">
        <f>SUM(AO38:AO154)</f>
        <v/>
      </c>
    </row>
    <row r="164" ht="14.25" customHeight="1" s="199">
      <c r="A164" s="357" t="n"/>
      <c r="B164" s="357" t="n"/>
      <c r="C164" s="358" t="n"/>
      <c r="D164" s="359" t="inlineStr">
        <is>
          <t xml:space="preserve">    в том числе</t>
        </is>
      </c>
      <c r="J164" s="331" t="n"/>
      <c r="K164" s="332" t="n"/>
      <c r="L164" s="332" t="n"/>
      <c r="M164" s="334" t="n"/>
    </row>
    <row r="165" ht="14.25" customHeight="1" s="199">
      <c r="A165" s="357" t="n"/>
      <c r="B165" s="357" t="n"/>
      <c r="C165" s="358" t="n"/>
      <c r="D165" s="329" t="inlineStr">
        <is>
          <t xml:space="preserve">      оплата труда машинистов (ОТм)</t>
        </is>
      </c>
      <c r="J165" s="331" t="n"/>
      <c r="K165" s="332">
        <f>SUM(X38:X154)</f>
        <v/>
      </c>
      <c r="L165" s="332" t="n"/>
      <c r="M165" s="334">
        <f>SUM(AT38:AT154)</f>
        <v/>
      </c>
    </row>
    <row r="166" ht="14.25" customHeight="1" s="199">
      <c r="A166" s="357" t="n"/>
      <c r="B166" s="357" t="n"/>
      <c r="C166" s="358" t="n"/>
      <c r="D166" s="329" t="inlineStr">
        <is>
          <t xml:space="preserve">    доплаты к оплате труда машинистов</t>
        </is>
      </c>
      <c r="J166" s="331" t="n"/>
      <c r="K166" s="332">
        <f>SUM(Z38:Z154)</f>
        <v/>
      </c>
      <c r="L166" s="332" t="n"/>
      <c r="M166" s="334">
        <f>SUM(AV38:AV154)</f>
        <v/>
      </c>
    </row>
    <row r="167" ht="14.25" customHeight="1" s="199">
      <c r="A167" s="357" t="n"/>
      <c r="B167" s="357" t="n"/>
      <c r="C167" s="358" t="n"/>
      <c r="D167" s="329" t="inlineStr">
        <is>
          <t xml:space="preserve">  материальные ресурсы</t>
        </is>
      </c>
      <c r="J167" s="331" t="n"/>
      <c r="K167" s="332">
        <f>K169+K170</f>
        <v/>
      </c>
      <c r="L167" s="332" t="n"/>
      <c r="M167" s="334">
        <f>M169+M170</f>
        <v/>
      </c>
    </row>
    <row r="168" ht="14.25" customHeight="1" s="199">
      <c r="A168" s="357" t="n"/>
      <c r="B168" s="357" t="n"/>
      <c r="C168" s="358" t="n"/>
      <c r="D168" s="359" t="inlineStr">
        <is>
          <t xml:space="preserve">  в том числе</t>
        </is>
      </c>
      <c r="J168" s="331" t="n"/>
      <c r="K168" s="332" t="n"/>
      <c r="L168" s="332" t="n"/>
      <c r="M168" s="334" t="n"/>
    </row>
    <row r="169" ht="14.25" customHeight="1" s="199">
      <c r="A169" s="357" t="n"/>
      <c r="B169" s="357" t="n"/>
      <c r="C169" s="358" t="n"/>
      <c r="D169" s="329" t="inlineStr">
        <is>
          <t xml:space="preserve">    материальные ресурсы без учета дополнительной перевозки</t>
        </is>
      </c>
      <c r="J169" s="331" t="n"/>
      <c r="K169" s="332">
        <f>SUM(AA38:AA154)-SUM(BJ38:BJ154)</f>
        <v/>
      </c>
      <c r="L169" s="332" t="n"/>
      <c r="M169" s="334">
        <f>SUM(AW38:AW154)-SUM(BK38:BK154)</f>
        <v/>
      </c>
    </row>
    <row r="170" ht="14.25" customHeight="1" s="199">
      <c r="A170" s="357" t="n"/>
      <c r="B170" s="357" t="n"/>
      <c r="C170" s="358" t="n"/>
      <c r="D170" s="329" t="inlineStr">
        <is>
          <t xml:space="preserve">    дополнительная перевозка материальных ресурсов</t>
        </is>
      </c>
      <c r="J170" s="331" t="n"/>
      <c r="K170" s="332">
        <f>SUM(AG38:AG154)</f>
        <v/>
      </c>
      <c r="L170" s="332" t="n"/>
      <c r="M170" s="334">
        <f>SUM(BC38:BC154)</f>
        <v/>
      </c>
    </row>
    <row r="171" ht="14.25" customHeight="1" s="199">
      <c r="A171" s="357" t="n"/>
      <c r="B171" s="357" t="n"/>
      <c r="C171" s="358" t="n"/>
      <c r="D171" s="329" t="inlineStr">
        <is>
          <t xml:space="preserve">  перевозка</t>
        </is>
      </c>
      <c r="J171" s="331" t="n"/>
      <c r="K171" s="332">
        <f>SUM(AF38:AF154)</f>
        <v/>
      </c>
      <c r="L171" s="332" t="n"/>
      <c r="M171" s="334">
        <f>SUM(BB38:BB154)</f>
        <v/>
      </c>
    </row>
    <row r="172" ht="14.25" customHeight="1" s="199">
      <c r="A172" s="357" t="n"/>
      <c r="B172" s="357" t="n"/>
      <c r="C172" s="358" t="n"/>
      <c r="D172" s="329" t="inlineStr">
        <is>
          <t>Всего ФОТ (справочно)</t>
        </is>
      </c>
      <c r="J172" s="331" t="n"/>
      <c r="K172" s="332">
        <f>SUM(S38:S154)+SUM(X38:X154)+SUM(Z38:Z154)</f>
        <v/>
      </c>
      <c r="L172" s="332" t="n"/>
      <c r="M172" s="334">
        <f>SUM(AR38:AR154)+SUM(AT38:AT154)+SUM(AV38:AV154)</f>
        <v/>
      </c>
    </row>
    <row r="173" ht="14.25" customHeight="1" s="199">
      <c r="A173" s="357" t="n"/>
      <c r="B173" s="357" t="n"/>
      <c r="C173" s="358" t="n"/>
      <c r="D173" s="329" t="inlineStr">
        <is>
          <t>Всего накладные расходы</t>
        </is>
      </c>
      <c r="J173" s="331" t="n"/>
      <c r="K173" s="332">
        <f>SUM(AD38:AD154)</f>
        <v/>
      </c>
      <c r="L173" s="332" t="n"/>
      <c r="M173" s="334">
        <f>SUM(AZ38:AZ154)</f>
        <v/>
      </c>
    </row>
    <row r="174" ht="14.25" customHeight="1" s="199">
      <c r="A174" s="357" t="n"/>
      <c r="B174" s="357" t="n"/>
      <c r="C174" s="358" t="n"/>
      <c r="D174" s="329" t="inlineStr">
        <is>
          <t>Всего сметная прибыль</t>
        </is>
      </c>
      <c r="J174" s="331" t="n"/>
      <c r="K174" s="332">
        <f>SUM(AE38:AE154)</f>
        <v/>
      </c>
      <c r="L174" s="332" t="n"/>
      <c r="M174" s="334">
        <f>SUM(BA38:BA154)</f>
        <v/>
      </c>
    </row>
    <row r="175" ht="14.25" customHeight="1" s="199">
      <c r="A175" s="357" t="n"/>
      <c r="B175" s="357" t="n"/>
      <c r="C175" s="358" t="n"/>
      <c r="D175" s="329" t="inlineStr">
        <is>
          <t>Всего оборудование</t>
        </is>
      </c>
      <c r="J175" s="331" t="n"/>
      <c r="K175" s="332">
        <f>K177+K178</f>
        <v/>
      </c>
      <c r="L175" s="332" t="n"/>
      <c r="M175" s="334">
        <f>M177+M178</f>
        <v/>
      </c>
    </row>
    <row r="176" ht="14.25" customHeight="1" s="199">
      <c r="A176" s="357" t="n"/>
      <c r="B176" s="357" t="n"/>
      <c r="C176" s="358" t="n"/>
      <c r="D176" s="359" t="inlineStr">
        <is>
          <t>в том числе</t>
        </is>
      </c>
      <c r="J176" s="331" t="n"/>
      <c r="K176" s="332" t="n"/>
      <c r="L176" s="332" t="n"/>
      <c r="M176" s="334" t="n"/>
    </row>
    <row r="177" ht="14.25" customHeight="1" s="199">
      <c r="A177" s="357" t="n"/>
      <c r="B177" s="357" t="n"/>
      <c r="C177" s="358" t="n"/>
      <c r="D177" s="329" t="inlineStr">
        <is>
          <t xml:space="preserve">  оборудование без учета дополнительной перевозки</t>
        </is>
      </c>
      <c r="J177" s="331" t="n"/>
      <c r="K177" s="332">
        <f>SUM(BJ38:BJ154)</f>
        <v/>
      </c>
      <c r="L177" s="332" t="n"/>
      <c r="M177" s="334">
        <f>SUM(BK38:BK154)</f>
        <v/>
      </c>
    </row>
    <row r="178" ht="14.25" customHeight="1" s="199">
      <c r="A178" s="357" t="n"/>
      <c r="B178" s="357" t="n"/>
      <c r="C178" s="358" t="n"/>
      <c r="D178" s="329" t="inlineStr">
        <is>
          <t xml:space="preserve">  дополнительная перевозка оборудования</t>
        </is>
      </c>
      <c r="J178" s="331" t="n"/>
      <c r="K178" s="332">
        <f>SUM(AH38:AH154)</f>
        <v/>
      </c>
      <c r="L178" s="332" t="n"/>
      <c r="M178" s="334">
        <f>SUM(BD38:BD154)</f>
        <v/>
      </c>
    </row>
    <row r="179" ht="14.25" customHeight="1" s="199">
      <c r="A179" s="357" t="n"/>
      <c r="B179" s="357" t="n"/>
      <c r="C179" s="358" t="n"/>
      <c r="D179" s="329" t="inlineStr">
        <is>
          <t>Всего прочие затраты</t>
        </is>
      </c>
      <c r="J179" s="331" t="n"/>
      <c r="K179" s="332">
        <f>K132</f>
        <v/>
      </c>
      <c r="L179" s="332" t="n"/>
      <c r="M179" s="334">
        <f>M132</f>
        <v/>
      </c>
    </row>
    <row r="180" ht="14.25" customHeight="1" s="199">
      <c r="A180" s="357" t="n"/>
      <c r="B180" s="357" t="n"/>
      <c r="C180" s="358" t="n"/>
      <c r="D180" s="353" t="inlineStr">
        <is>
          <t>Справочно</t>
        </is>
      </c>
      <c r="J180" s="331" t="n"/>
      <c r="K180" s="332" t="n"/>
      <c r="L180" s="332" t="n"/>
      <c r="M180" s="334" t="n"/>
    </row>
    <row r="181" ht="14.25" customHeight="1" s="199">
      <c r="A181" s="357" t="n"/>
      <c r="B181" s="357" t="n"/>
      <c r="C181" s="358" t="n"/>
      <c r="D181" s="329" t="inlineStr">
        <is>
          <t xml:space="preserve">  материальные ресурсы, отсутствующие в ФРСН</t>
        </is>
      </c>
      <c r="J181" s="331" t="n"/>
      <c r="K181" s="332">
        <f>SUM(AB38:AB154)</f>
        <v/>
      </c>
      <c r="L181" s="332" t="n"/>
      <c r="M181" s="334">
        <f>SUM(AX38:AX154)</f>
        <v/>
      </c>
    </row>
    <row r="182" ht="14.25" customHeight="1" s="199">
      <c r="A182" s="357" t="n"/>
      <c r="B182" s="357" t="n"/>
      <c r="C182" s="358" t="n"/>
      <c r="D182" s="329" t="inlineStr">
        <is>
          <t xml:space="preserve">  оборудование, отсутствующие в ФРСН</t>
        </is>
      </c>
      <c r="J182" s="331" t="n"/>
      <c r="K182" s="332">
        <f>SUM(AC38:AC154)</f>
        <v/>
      </c>
      <c r="L182" s="332" t="n"/>
      <c r="M182" s="334">
        <f>SUM(AY38:AY154)</f>
        <v/>
      </c>
    </row>
    <row r="183" ht="14.25" customHeight="1" s="199">
      <c r="A183" s="357" t="n"/>
      <c r="B183" s="357" t="n"/>
      <c r="C183" s="358" t="n"/>
      <c r="D183" s="329" t="inlineStr">
        <is>
          <t xml:space="preserve">  затраты труда рабочих</t>
        </is>
      </c>
      <c r="H183" s="360">
        <f>Source!F274</f>
        <v/>
      </c>
      <c r="I183" s="357" t="n"/>
      <c r="J183" s="357" t="n"/>
      <c r="K183" s="357" t="n"/>
      <c r="L183" s="357" t="n"/>
      <c r="M183" s="357" t="n"/>
    </row>
    <row r="184" ht="14.25" customHeight="1" s="199">
      <c r="A184" s="357" t="n"/>
      <c r="B184" s="357" t="n"/>
      <c r="C184" s="358" t="n"/>
      <c r="D184" s="329" t="inlineStr">
        <is>
          <t xml:space="preserve">  затраты труда машинистов</t>
        </is>
      </c>
      <c r="H184" s="360">
        <f>Source!F275</f>
        <v/>
      </c>
      <c r="I184" s="357" t="n"/>
      <c r="J184" s="357" t="n"/>
      <c r="K184" s="357" t="n"/>
      <c r="L184" s="357" t="n"/>
      <c r="M184" s="357" t="n"/>
    </row>
    <row r="185"/>
    <row r="186" ht="14.25" customHeight="1" s="199">
      <c r="D186" s="361">
        <f>Source!H281</f>
        <v/>
      </c>
      <c r="M186" s="362">
        <f>IF(Source!Y281=0, "", Source!Y281)</f>
        <v/>
      </c>
    </row>
    <row r="187" ht="14.25" customHeight="1" s="199">
      <c r="D187" s="361">
        <f>Source!H282</f>
        <v/>
      </c>
      <c r="M187" s="362">
        <f>IF(Source!Y282=0, "", Source!Y282)</f>
        <v/>
      </c>
    </row>
    <row r="188" ht="14.25" customHeight="1" s="199">
      <c r="D188" s="361">
        <f>Source!H283</f>
        <v/>
      </c>
      <c r="M188" s="362">
        <f>IF(Source!Y283=0, "", Source!Y283)</f>
        <v/>
      </c>
    </row>
    <row r="189"/>
    <row r="190"/>
    <row r="191" ht="14.25" customHeight="1" s="199">
      <c r="A191" s="392" t="n"/>
      <c r="B191" s="284" t="n"/>
      <c r="C191" s="393" t="inlineStr">
        <is>
          <t xml:space="preserve">Сдал   </t>
        </is>
      </c>
      <c r="D191" s="394" t="inlineStr">
        <is>
          <t>Инженер-сметчик</t>
        </is>
      </c>
      <c r="E191" s="387" t="n"/>
      <c r="F191" s="387" t="n"/>
      <c r="G191" s="387" t="inlineStr">
        <is>
          <t>Кондалеева О.Г.</t>
        </is>
      </c>
      <c r="H191" s="387" t="n"/>
      <c r="I191" s="290" t="inlineStr">
        <is>
          <t xml:space="preserve"> </t>
        </is>
      </c>
      <c r="J191" s="303" t="n"/>
      <c r="K191" s="303" t="n"/>
      <c r="L191" s="303" t="n"/>
      <c r="M191" s="303" t="n"/>
      <c r="N191" s="395" t="n"/>
      <c r="O191" s="395" t="n"/>
      <c r="P191" s="395" t="n"/>
      <c r="Q191" s="395" t="n"/>
      <c r="R191" s="395" t="n"/>
      <c r="S191" s="395" t="n"/>
      <c r="T191" s="395" t="n"/>
      <c r="U191" s="395" t="n"/>
      <c r="V191" s="395" t="n"/>
      <c r="W191" s="395" t="n"/>
      <c r="X191" s="395" t="n"/>
      <c r="Y191" s="395" t="n"/>
      <c r="Z191" s="395" t="n"/>
      <c r="AA191" s="395" t="n"/>
      <c r="AB191" s="395" t="n"/>
      <c r="AC191" s="395" t="n"/>
      <c r="AD191" s="395" t="n"/>
      <c r="AE191" s="395" t="n"/>
      <c r="AF191" s="395" t="n"/>
      <c r="AG191" s="395" t="n"/>
      <c r="AH191" s="395" t="n"/>
      <c r="AI191" s="395" t="n"/>
      <c r="AJ191" s="395" t="n"/>
      <c r="AK191" s="395" t="n"/>
      <c r="AL191" s="395" t="n"/>
      <c r="AM191" s="395" t="n"/>
      <c r="AN191" s="395" t="n"/>
      <c r="AO191" s="395" t="n"/>
      <c r="AP191" s="395" t="n"/>
      <c r="AQ191" s="395" t="n"/>
      <c r="AR191" s="395" t="n"/>
      <c r="AS191" s="395" t="n"/>
      <c r="AT191" s="395" t="n"/>
      <c r="AU191" s="395" t="n"/>
      <c r="AV191" s="395" t="n"/>
      <c r="AW191" s="395" t="n"/>
      <c r="AX191" s="395" t="n"/>
      <c r="AY191" s="395" t="n"/>
      <c r="AZ191" s="395" t="n"/>
      <c r="BA191" s="395" t="n"/>
      <c r="BB191" s="395" t="n"/>
      <c r="BC191" s="395" t="n"/>
      <c r="BD191" s="395" t="n"/>
      <c r="BE191" s="395" t="n"/>
      <c r="BF191" s="395" t="n"/>
      <c r="BG191" s="395" t="n"/>
      <c r="BH191" s="395" t="n"/>
      <c r="BI191" s="395" t="n"/>
      <c r="BJ191" s="395" t="n"/>
      <c r="BK191" s="395" t="n"/>
      <c r="BL191" s="395" t="n"/>
      <c r="BM191" s="395" t="n"/>
      <c r="BN191" s="395" t="n"/>
      <c r="BO191" s="395" t="n"/>
      <c r="BP191" s="395" t="n"/>
      <c r="BQ191" s="395" t="n"/>
      <c r="BR191" s="395" t="n"/>
      <c r="BS191" s="395" t="n"/>
      <c r="BT191" s="395" t="n"/>
      <c r="BU191" s="395" t="n"/>
      <c r="BV191" s="395" t="n"/>
      <c r="BW191" s="395" t="n"/>
      <c r="BX191" s="395" t="n"/>
      <c r="BY191" s="395" t="n"/>
      <c r="BZ191" s="395" t="n"/>
      <c r="CA191" s="395" t="n"/>
      <c r="CB191" s="395" t="n"/>
      <c r="CC191" s="395" t="n"/>
      <c r="CD191" s="395" t="n"/>
    </row>
    <row r="192" ht="14.25" customHeight="1" s="199">
      <c r="A192" s="308" t="n"/>
      <c r="B192" s="284" t="n"/>
      <c r="C192" s="396" t="n"/>
      <c r="D192" s="374" t="inlineStr">
        <is>
          <t>[должность,подпись(инициалы,фамилия)]</t>
        </is>
      </c>
      <c r="E192" s="201" t="n"/>
      <c r="F192" s="201" t="n"/>
      <c r="G192" s="201" t="n"/>
      <c r="H192" s="201" t="n"/>
      <c r="I192" s="289" t="n"/>
      <c r="J192" s="303" t="n"/>
      <c r="K192" s="303" t="n"/>
      <c r="L192" s="303" t="n"/>
      <c r="M192" s="303" t="n"/>
    </row>
    <row r="193" ht="12.75" customHeight="1" s="199">
      <c r="A193" s="308" t="n"/>
      <c r="B193" s="284" t="n"/>
      <c r="C193" s="397" t="n"/>
      <c r="D193" s="308" t="n"/>
      <c r="E193" s="308" t="n"/>
      <c r="F193" s="308" t="n"/>
      <c r="G193" s="308" t="n"/>
      <c r="H193" s="308" t="n"/>
      <c r="I193" s="308" t="n"/>
      <c r="J193" s="303" t="n"/>
      <c r="K193" s="303" t="n"/>
      <c r="L193" s="303" t="n"/>
      <c r="M193" s="303" t="n"/>
    </row>
    <row r="194" ht="14.25" customHeight="1" s="199">
      <c r="A194" s="308" t="n"/>
      <c r="B194" s="284" t="n"/>
      <c r="C194" s="393" t="inlineStr">
        <is>
          <t xml:space="preserve">Принял   </t>
        </is>
      </c>
      <c r="D194" s="394">
        <f>IF(Source!AI12&lt;&gt;"", Source!AI12," ")</f>
        <v/>
      </c>
      <c r="E194" s="387" t="n"/>
      <c r="F194" s="387" t="n"/>
      <c r="G194" s="387" t="n"/>
      <c r="H194" s="387" t="n"/>
      <c r="I194" s="398">
        <f>IF(Source!AH12&lt;&gt;"", Source!AH12," ")</f>
        <v/>
      </c>
      <c r="J194" s="303" t="n"/>
      <c r="K194" s="303" t="n"/>
      <c r="L194" s="303" t="n"/>
      <c r="M194" s="303" t="n"/>
    </row>
    <row r="195" ht="14.25" customHeight="1" s="199">
      <c r="A195" s="308" t="n"/>
      <c r="B195" s="289" t="n"/>
      <c r="C195" s="289" t="n"/>
      <c r="D195" s="374" t="inlineStr">
        <is>
          <t>[должность,подпись(инициалы,фамилия)]</t>
        </is>
      </c>
      <c r="E195" s="201" t="n"/>
      <c r="F195" s="201" t="n"/>
      <c r="G195" s="201" t="n"/>
      <c r="H195" s="201" t="n"/>
      <c r="I195" s="289" t="n"/>
      <c r="J195" s="303" t="n"/>
      <c r="K195" s="303" t="n"/>
      <c r="L195" s="303" t="n"/>
      <c r="M195" s="303" t="n"/>
    </row>
  </sheetData>
  <mergeCells count="159">
    <mergeCell ref="D170:I170"/>
    <mergeCell ref="A15:B15"/>
    <mergeCell ref="C17:I17"/>
    <mergeCell ref="D145:I145"/>
    <mergeCell ref="D154:I154"/>
    <mergeCell ref="J59:K59"/>
    <mergeCell ref="A29:M29"/>
    <mergeCell ref="D147:I147"/>
    <mergeCell ref="D162:I162"/>
    <mergeCell ref="D156:I156"/>
    <mergeCell ref="D137:I137"/>
    <mergeCell ref="A31:M31"/>
    <mergeCell ref="H19:J19"/>
    <mergeCell ref="D195:H195"/>
    <mergeCell ref="D146:I146"/>
    <mergeCell ref="D121:I121"/>
    <mergeCell ref="D130:I130"/>
    <mergeCell ref="D32:D35"/>
    <mergeCell ref="D117:I117"/>
    <mergeCell ref="C14:I14"/>
    <mergeCell ref="D173:I173"/>
    <mergeCell ref="D123:I123"/>
    <mergeCell ref="D132:I132"/>
    <mergeCell ref="D110:I110"/>
    <mergeCell ref="D59:I59"/>
    <mergeCell ref="A17:B17"/>
    <mergeCell ref="H24:H25"/>
    <mergeCell ref="D100:I100"/>
    <mergeCell ref="D109:I109"/>
    <mergeCell ref="D174:I174"/>
    <mergeCell ref="L72:M72"/>
    <mergeCell ref="J4:M4"/>
    <mergeCell ref="D158:I158"/>
    <mergeCell ref="D111:I111"/>
    <mergeCell ref="K20:M20"/>
    <mergeCell ref="A9:B9"/>
    <mergeCell ref="D108:I108"/>
    <mergeCell ref="L32:L35"/>
    <mergeCell ref="D95:I95"/>
    <mergeCell ref="D184:G184"/>
    <mergeCell ref="D160:I160"/>
    <mergeCell ref="K22:M22"/>
    <mergeCell ref="A11:B11"/>
    <mergeCell ref="D136:I136"/>
    <mergeCell ref="D150:I150"/>
    <mergeCell ref="B33:B35"/>
    <mergeCell ref="D97:I97"/>
    <mergeCell ref="D72:I72"/>
    <mergeCell ref="D134:I134"/>
    <mergeCell ref="A28:M28"/>
    <mergeCell ref="D87:I87"/>
    <mergeCell ref="C18:I18"/>
    <mergeCell ref="D122:I122"/>
    <mergeCell ref="D114:I114"/>
    <mergeCell ref="J83:K83"/>
    <mergeCell ref="L83:M83"/>
    <mergeCell ref="K7:M7"/>
    <mergeCell ref="D177:I177"/>
    <mergeCell ref="D164:I164"/>
    <mergeCell ref="D113:I113"/>
    <mergeCell ref="I24:J24"/>
    <mergeCell ref="D148:I148"/>
    <mergeCell ref="D115:I115"/>
    <mergeCell ref="D138:I138"/>
    <mergeCell ref="D178:I178"/>
    <mergeCell ref="D172:I172"/>
    <mergeCell ref="D99:I99"/>
    <mergeCell ref="L59:M59"/>
    <mergeCell ref="D186:L186"/>
    <mergeCell ref="C12:I12"/>
    <mergeCell ref="D140:I140"/>
    <mergeCell ref="D149:I149"/>
    <mergeCell ref="D101:I101"/>
    <mergeCell ref="D124:I124"/>
    <mergeCell ref="J48:K48"/>
    <mergeCell ref="L48:M48"/>
    <mergeCell ref="D151:I151"/>
    <mergeCell ref="D179:I179"/>
    <mergeCell ref="D141:I141"/>
    <mergeCell ref="D166:I166"/>
    <mergeCell ref="D135:I135"/>
    <mergeCell ref="D48:I48"/>
    <mergeCell ref="D175:I175"/>
    <mergeCell ref="D125:I125"/>
    <mergeCell ref="D103:I103"/>
    <mergeCell ref="F32:H34"/>
    <mergeCell ref="D112:I112"/>
    <mergeCell ref="D168:I168"/>
    <mergeCell ref="D180:I180"/>
    <mergeCell ref="D118:I118"/>
    <mergeCell ref="D152:I152"/>
    <mergeCell ref="D167:I167"/>
    <mergeCell ref="D127:I127"/>
    <mergeCell ref="G24:G25"/>
    <mergeCell ref="D176:I176"/>
    <mergeCell ref="D161:I161"/>
    <mergeCell ref="D142:I142"/>
    <mergeCell ref="I3:M3"/>
    <mergeCell ref="D129:I129"/>
    <mergeCell ref="D98:I98"/>
    <mergeCell ref="D169:I169"/>
    <mergeCell ref="D89:I89"/>
    <mergeCell ref="A32:B32"/>
    <mergeCell ref="C10:I10"/>
    <mergeCell ref="C16:I16"/>
    <mergeCell ref="D144:I144"/>
    <mergeCell ref="D88:I88"/>
    <mergeCell ref="D153:I153"/>
    <mergeCell ref="M32:M35"/>
    <mergeCell ref="C32:C35"/>
    <mergeCell ref="E32:E35"/>
    <mergeCell ref="D192:H192"/>
    <mergeCell ref="C9:I9"/>
    <mergeCell ref="D90:I90"/>
    <mergeCell ref="K21:M21"/>
    <mergeCell ref="D105:I105"/>
    <mergeCell ref="K8:M9"/>
    <mergeCell ref="C11:I11"/>
    <mergeCell ref="D139:I139"/>
    <mergeCell ref="D120:I120"/>
    <mergeCell ref="H20:I20"/>
    <mergeCell ref="I32:K34"/>
    <mergeCell ref="D107:I107"/>
    <mergeCell ref="K10:M11"/>
    <mergeCell ref="D163:I163"/>
    <mergeCell ref="J72:K72"/>
    <mergeCell ref="D116:I116"/>
    <mergeCell ref="A33:A35"/>
    <mergeCell ref="D91:I91"/>
    <mergeCell ref="J2:M2"/>
    <mergeCell ref="D171:I171"/>
    <mergeCell ref="K16:M17"/>
    <mergeCell ref="C13:I13"/>
    <mergeCell ref="D181:I181"/>
    <mergeCell ref="D93:I93"/>
    <mergeCell ref="D102:I102"/>
    <mergeCell ref="D165:I165"/>
    <mergeCell ref="D83:I83"/>
    <mergeCell ref="C15:I15"/>
    <mergeCell ref="D143:I143"/>
    <mergeCell ref="D92:I92"/>
    <mergeCell ref="D157:I157"/>
    <mergeCell ref="K19:M19"/>
    <mergeCell ref="D133:I133"/>
    <mergeCell ref="D188:L188"/>
    <mergeCell ref="K6:M6"/>
    <mergeCell ref="D85:I85"/>
    <mergeCell ref="D183:G183"/>
    <mergeCell ref="D94:I94"/>
    <mergeCell ref="D182:I182"/>
    <mergeCell ref="K12:M13"/>
    <mergeCell ref="D187:L187"/>
    <mergeCell ref="D119:I119"/>
    <mergeCell ref="D159:I159"/>
    <mergeCell ref="D128:I128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99" min="1" max="1"/>
    <col width="13" customWidth="1" style="199" min="2" max="2"/>
    <col width="13" customWidth="1" style="199" min="3" max="3"/>
    <col width="13" customWidth="1" style="199" min="4" max="4"/>
    <col width="13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5" max="15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  <col width="13" customWidth="1" style="199" min="83" max="83"/>
    <col width="13" customWidth="1" style="199" min="84" max="84"/>
    <col width="13" customWidth="1" style="199" min="85" max="85"/>
    <col width="13" customWidth="1" style="199" min="86" max="86"/>
    <col width="13" customWidth="1" style="199" min="87" max="87"/>
    <col width="13" customWidth="1" style="199" min="88" max="88"/>
    <col width="13" customWidth="1" style="199" min="89" max="89"/>
    <col width="13" customWidth="1" style="199" min="90" max="90"/>
    <col width="13" customWidth="1" style="199" min="91" max="91"/>
    <col width="13" customWidth="1" style="199" min="92" max="92"/>
    <col width="13" customWidth="1" style="199" min="93" max="93"/>
    <col width="13" customWidth="1" style="199" min="94" max="94"/>
    <col width="13" customWidth="1" style="199" min="95" max="95"/>
    <col width="13" customWidth="1" style="199" min="96" max="96"/>
    <col width="13" customWidth="1" style="199" min="97" max="97"/>
    <col width="13" customWidth="1" style="199" min="98" max="98"/>
    <col width="13" customWidth="1" style="199" min="99" max="99"/>
    <col width="13" customWidth="1" style="199" min="100" max="100"/>
    <col width="13" customWidth="1" style="199" min="101" max="101"/>
    <col width="13" customWidth="1" style="199" min="102" max="102"/>
    <col width="13" customWidth="1" style="199" min="103" max="103"/>
    <col width="13" customWidth="1" style="199" min="104" max="104"/>
    <col width="13" customWidth="1" style="199" min="105" max="105"/>
    <col width="13" customWidth="1" style="199" min="106" max="106"/>
    <col width="13" customWidth="1" style="199" min="107" max="107"/>
    <col width="13" customWidth="1" style="199" min="108" max="108"/>
    <col width="13" customWidth="1" style="199" min="109" max="109"/>
    <col width="13" customWidth="1" style="199" min="110" max="110"/>
    <col width="13" customWidth="1" style="199" min="111" max="111"/>
    <col width="13" customWidth="1" style="199" min="112" max="112"/>
    <col width="13" customWidth="1" style="199" min="113" max="113"/>
    <col width="13" customWidth="1" style="199" min="114" max="114"/>
    <col width="13" customWidth="1" style="199" min="115" max="115"/>
    <col width="13" customWidth="1" style="199" min="116" max="116"/>
    <col width="13" customWidth="1" style="199" min="117" max="117"/>
    <col width="13" customWidth="1" style="199" min="118" max="118"/>
    <col width="13" customWidth="1" style="199" min="119" max="119"/>
    <col width="13" customWidth="1" style="199" min="120" max="120"/>
    <col width="13" customWidth="1" style="199" min="121" max="121"/>
    <col width="13" customWidth="1" style="199" min="122" max="122"/>
    <col width="13" customWidth="1" style="199" min="123" max="123"/>
    <col width="13" customWidth="1" style="199" min="124" max="124"/>
    <col width="13" customWidth="1" style="199" min="125" max="125"/>
    <col width="13" customWidth="1" style="199" min="126" max="126"/>
    <col width="13" customWidth="1" style="199" min="127" max="127"/>
    <col width="13" customWidth="1" style="199" min="128" max="128"/>
    <col width="13" customWidth="1" style="199" min="129" max="129"/>
    <col width="13" customWidth="1" style="199" min="130" max="130"/>
    <col width="13" customWidth="1" style="199" min="131" max="131"/>
    <col width="13" customWidth="1" style="199" min="132" max="132"/>
    <col width="13" customWidth="1" style="199" min="133" max="133"/>
    <col width="13" customWidth="1" style="199" min="134" max="134"/>
    <col width="13" customWidth="1" style="199" min="135" max="135"/>
    <col width="13" customWidth="1" style="199" min="136" max="136"/>
    <col width="13" customWidth="1" style="199" min="137" max="137"/>
    <col width="13" customWidth="1" style="199" min="138" max="138"/>
    <col width="13" customWidth="1" style="199" min="139" max="139"/>
    <col width="13" customWidth="1" style="199" min="140" max="140"/>
    <col width="13" customWidth="1" style="199" min="141" max="141"/>
    <col width="13" customWidth="1" style="199" min="142" max="142"/>
    <col width="13" customWidth="1" style="199" min="143" max="143"/>
    <col width="13" customWidth="1" style="199" min="144" max="144"/>
    <col width="13" customWidth="1" style="199" min="145" max="145"/>
    <col width="13" customWidth="1" style="199" min="146" max="146"/>
    <col width="13" customWidth="1" style="199" min="147" max="147"/>
    <col width="13" customWidth="1" style="199" min="148" max="148"/>
    <col width="13" customWidth="1" style="199" min="149" max="149"/>
    <col width="13" customWidth="1" style="199" min="150" max="150"/>
    <col width="13" customWidth="1" style="199" min="151" max="151"/>
    <col width="13" customWidth="1" style="199" min="152" max="152"/>
    <col width="13" customWidth="1" style="199" min="153" max="153"/>
    <col width="13" customWidth="1" style="199" min="154" max="154"/>
    <col width="13" customWidth="1" style="199" min="155" max="155"/>
    <col width="13" customWidth="1" style="199" min="156" max="156"/>
    <col width="13" customWidth="1" style="199" min="157" max="157"/>
    <col width="13" customWidth="1" style="199" min="158" max="158"/>
    <col width="13" customWidth="1" style="199" min="159" max="159"/>
    <col width="13" customWidth="1" style="199" min="160" max="160"/>
    <col width="13" customWidth="1" style="199" min="161" max="161"/>
    <col width="13" customWidth="1" style="199" min="162" max="162"/>
    <col width="13" customWidth="1" style="199" min="163" max="163"/>
    <col width="13" customWidth="1" style="199" min="164" max="164"/>
    <col width="13" customWidth="1" style="199" min="165" max="165"/>
    <col width="13" customWidth="1" style="199" min="166" max="166"/>
    <col width="13" customWidth="1" style="199" min="167" max="167"/>
    <col width="13" customWidth="1" style="199" min="168" max="168"/>
    <col width="13" customWidth="1" style="199" min="169" max="169"/>
    <col width="13" customWidth="1" style="199" min="170" max="170"/>
    <col width="13" customWidth="1" style="199" min="171" max="171"/>
    <col width="13" customWidth="1" style="199" min="172" max="172"/>
    <col width="13" customWidth="1" style="199" min="173" max="173"/>
    <col width="13" customWidth="1" style="199" min="174" max="174"/>
    <col width="13" customWidth="1" style="199" min="175" max="175"/>
    <col width="13" customWidth="1" style="199" min="176" max="176"/>
    <col width="13" customWidth="1" style="199" min="177" max="177"/>
    <col width="13" customWidth="1" style="199" min="178" max="178"/>
    <col width="13" customWidth="1" style="199" min="179" max="179"/>
    <col width="13" customWidth="1" style="199" min="180" max="180"/>
    <col width="13" customWidth="1" style="199" min="181" max="181"/>
    <col width="13" customWidth="1" style="199" min="182" max="182"/>
    <col width="13" customWidth="1" style="199" min="183" max="183"/>
    <col width="13" customWidth="1" style="199" min="184" max="184"/>
    <col width="13" customWidth="1" style="199" min="185" max="185"/>
    <col width="13" customWidth="1" style="199" min="186" max="186"/>
    <col width="13" customWidth="1" style="199" min="187" max="187"/>
    <col width="13" customWidth="1" style="199" min="188" max="188"/>
    <col width="13" customWidth="1" style="199" min="189" max="189"/>
    <col width="13" customWidth="1" style="199" min="190" max="190"/>
    <col width="13" customWidth="1" style="199" min="191" max="191"/>
    <col width="13" customWidth="1" style="199" min="192" max="192"/>
    <col width="13" customWidth="1" style="199" min="193" max="193"/>
    <col width="13" customWidth="1" style="199" min="194" max="194"/>
    <col width="13" customWidth="1" style="199" min="195" max="195"/>
    <col width="13" customWidth="1" style="199" min="196" max="196"/>
    <col width="13" customWidth="1" style="199" min="197" max="197"/>
    <col width="13" customWidth="1" style="199" min="198" max="198"/>
    <col width="13" customWidth="1" style="199" min="199" max="199"/>
    <col width="13" customWidth="1" style="199" min="200" max="200"/>
    <col width="13" customWidth="1" style="199" min="201" max="201"/>
    <col width="13" customWidth="1" style="199" min="202" max="202"/>
    <col width="13" customWidth="1" style="199" min="203" max="203"/>
    <col width="13" customWidth="1" style="199" min="204" max="204"/>
    <col width="13" customWidth="1" style="199" min="205" max="205"/>
    <col width="13" customWidth="1" style="199" min="206" max="206"/>
    <col width="13" customWidth="1" style="199" min="207" max="207"/>
    <col width="13" customWidth="1" style="199" min="208" max="208"/>
    <col width="13" customWidth="1" style="199" min="209" max="209"/>
    <col width="13" customWidth="1" style="199" min="210" max="210"/>
    <col width="13" customWidth="1" style="199" min="211" max="211"/>
    <col width="13" customWidth="1" style="199" min="212" max="212"/>
    <col width="13" customWidth="1" style="199" min="213" max="213"/>
    <col width="13" customWidth="1" style="199" min="214" max="214"/>
    <col width="13" customWidth="1" style="199" min="215" max="215"/>
    <col width="13" customWidth="1" style="199" min="216" max="216"/>
    <col width="13" customWidth="1" style="199" min="217" max="217"/>
    <col width="13" customWidth="1" style="199" min="218" max="218"/>
    <col width="13" customWidth="1" style="199" min="219" max="219"/>
    <col width="13" customWidth="1" style="199" min="220" max="220"/>
    <col width="13" customWidth="1" style="199" min="221" max="221"/>
    <col width="13" customWidth="1" style="199" min="222" max="222"/>
    <col width="13" customWidth="1" style="199" min="223" max="223"/>
    <col width="13" customWidth="1" style="199" min="224" max="224"/>
    <col width="13" customWidth="1" style="199" min="225" max="225"/>
    <col width="13" customWidth="1" style="199" min="226" max="226"/>
    <col width="13" customWidth="1" style="199" min="227" max="227"/>
    <col width="13" customWidth="1" style="199" min="228" max="228"/>
    <col width="13" customWidth="1" style="199" min="229" max="229"/>
    <col width="13" customWidth="1" style="199" min="230" max="230"/>
    <col width="13" customWidth="1" style="199" min="231" max="231"/>
    <col width="13" customWidth="1" style="199" min="232" max="232"/>
    <col width="13" customWidth="1" style="199" min="233" max="233"/>
    <col width="13" customWidth="1" style="199" min="234" max="234"/>
    <col width="13" customWidth="1" style="199" min="235" max="235"/>
    <col width="13" customWidth="1" style="199" min="236" max="236"/>
    <col width="13" customWidth="1" style="199" min="237" max="237"/>
    <col width="13" customWidth="1" style="199" min="238" max="238"/>
    <col width="13" customWidth="1" style="199" min="239" max="239"/>
    <col width="13" customWidth="1" style="199" min="240" max="240"/>
    <col width="13" customWidth="1" style="199" min="241" max="241"/>
    <col width="13" customWidth="1" style="199" min="242" max="242"/>
    <col width="13" customWidth="1" style="199" min="243" max="243"/>
    <col width="13" customWidth="1" style="199" min="244" max="244"/>
    <col width="13" customWidth="1" style="199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9" t="n">
        <v>1</v>
      </c>
      <c r="B12" s="399" t="n">
        <v>1615</v>
      </c>
      <c r="C12" s="399" t="n">
        <v>0</v>
      </c>
      <c r="D12" s="399">
        <f>ROW(A1556)</f>
        <v/>
      </c>
      <c r="E12" s="399" t="n">
        <v>0</v>
      </c>
      <c r="F12" s="399" t="inlineStr">
        <is>
          <t>Новый объект</t>
        </is>
      </c>
      <c r="G12" s="399" t="inlineStr">
        <is>
          <t>Текущий ремонт МКД по адресу: М.О., Щелково за октябрь</t>
        </is>
      </c>
      <c r="H12" s="399" t="inlineStr"/>
      <c r="I12" s="399" t="n">
        <v>0</v>
      </c>
      <c r="J12" s="399" t="inlineStr"/>
      <c r="K12" s="399" t="n">
        <v>0</v>
      </c>
      <c r="L12" s="399" t="n">
        <v>0</v>
      </c>
      <c r="M12" s="399" t="n">
        <v>11</v>
      </c>
      <c r="N12" s="399" t="n"/>
      <c r="O12" s="399" t="n">
        <v>0</v>
      </c>
      <c r="P12" s="399" t="n">
        <v>0</v>
      </c>
      <c r="Q12" s="399" t="n">
        <v>0</v>
      </c>
      <c r="R12" s="399" t="n">
        <v>0</v>
      </c>
      <c r="S12" s="399" t="n"/>
      <c r="T12" s="399" t="n">
        <v>4</v>
      </c>
      <c r="U12" s="399" t="inlineStr"/>
      <c r="V12" s="399" t="n">
        <v>0</v>
      </c>
      <c r="W12" s="399" t="inlineStr"/>
      <c r="X12" s="399" t="inlineStr"/>
      <c r="Y12" s="399" t="inlineStr"/>
      <c r="Z12" s="399" t="inlineStr"/>
      <c r="AA12" s="399" t="inlineStr"/>
      <c r="AB12" s="399" t="inlineStr"/>
      <c r="AC12" s="399" t="inlineStr"/>
      <c r="AD12" s="399" t="inlineStr"/>
      <c r="AE12" s="399" t="inlineStr"/>
      <c r="AF12" s="399" t="inlineStr"/>
      <c r="AG12" s="399" t="inlineStr"/>
      <c r="AH12" s="399" t="inlineStr"/>
      <c r="AI12" s="399" t="inlineStr"/>
      <c r="AJ12" s="399" t="inlineStr"/>
      <c r="AK12" s="399" t="n"/>
      <c r="AL12" s="399" t="inlineStr"/>
      <c r="AM12" s="399" t="inlineStr"/>
      <c r="AN12" s="399" t="inlineStr"/>
      <c r="AO12" s="399" t="n"/>
      <c r="AP12" s="399" t="inlineStr"/>
      <c r="AQ12" s="399" t="inlineStr"/>
      <c r="AR12" s="399" t="inlineStr"/>
      <c r="AS12" s="399" t="n"/>
      <c r="AT12" s="399" t="n"/>
      <c r="AU12" s="399" t="n"/>
      <c r="AV12" s="399" t="n"/>
      <c r="AW12" s="399" t="n"/>
      <c r="AX12" s="399" t="inlineStr"/>
      <c r="AY12" s="399" t="inlineStr"/>
      <c r="AZ12" s="399" t="inlineStr"/>
      <c r="BA12" s="399" t="n"/>
      <c r="BB12" s="399" t="n">
        <v>0</v>
      </c>
      <c r="BC12" s="399" t="n"/>
      <c r="BD12" s="399" t="n"/>
      <c r="BE12" s="399" t="n"/>
      <c r="BF12" s="399" t="n"/>
      <c r="BG12" s="399" t="n"/>
      <c r="BH12" s="399" t="inlineStr">
        <is>
          <t>Сметные нормы списания</t>
        </is>
      </c>
      <c r="BI12" s="399" t="inlineStr">
        <is>
          <t>Коды ценников</t>
        </is>
      </c>
      <c r="BJ12" s="399" t="n">
        <v>1</v>
      </c>
      <c r="BK12" s="399" t="n">
        <v>1</v>
      </c>
      <c r="BL12" s="399" t="n">
        <v>0</v>
      </c>
      <c r="BM12" s="399" t="n">
        <v>0</v>
      </c>
      <c r="BN12" s="399" t="n">
        <v>1</v>
      </c>
      <c r="BO12" s="399" t="n">
        <v>0</v>
      </c>
      <c r="BP12" s="399" t="n">
        <v>2</v>
      </c>
      <c r="BQ12" s="399" t="n">
        <v>2</v>
      </c>
      <c r="BR12" s="399" t="n">
        <v>1</v>
      </c>
      <c r="BS12" s="399" t="n">
        <v>1</v>
      </c>
      <c r="BT12" s="399" t="n">
        <v>0</v>
      </c>
      <c r="BU12" s="399" t="n">
        <v>0</v>
      </c>
      <c r="BV12" s="399" t="n">
        <v>1</v>
      </c>
      <c r="BW12" s="399" t="n">
        <v>0</v>
      </c>
      <c r="BX12" s="399" t="n">
        <v>0</v>
      </c>
      <c r="BY12" s="399" t="inlineStr">
        <is>
          <t>ТСНБ-2001 МО 421пр построчно</t>
        </is>
      </c>
      <c r="BZ12" s="399" t="inlineStr">
        <is>
          <t>Версия 1.7.6 ГСН (ГЭСН, ФЕР) и ТЕР (Методики НР (812/пр, 636/пр, 611/пр) и СП (774/пр и 317/пр) для версии 11.14.0.0</t>
        </is>
      </c>
      <c r="CA12" s="399" t="inlineStr">
        <is>
          <t>ТСНБ-2001 Московской области (редакция 2014 г версия 15.0)</t>
        </is>
      </c>
      <c r="CB12" s="399" t="inlineStr">
        <is>
          <t>ТСНБ-2001 Московской области (редакция 2014 г версия 15.0)</t>
        </is>
      </c>
      <c r="CC12" s="399" t="inlineStr">
        <is>
          <t>ТСНБ-2001 Московской области (редакция 2014 г версия 15.0)</t>
        </is>
      </c>
      <c r="CD12" s="399" t="inlineStr">
        <is>
          <t>ТСНБ-2001 Московской области (редакция 2014 г версия 15.0)</t>
        </is>
      </c>
      <c r="CE12" s="399" t="inlineStr">
        <is>
          <t>Поправки для НБ 2014 года от 15.06.2021 г. Строительство</t>
        </is>
      </c>
      <c r="CF12" s="399" t="n">
        <v>0</v>
      </c>
      <c r="CG12" s="399" t="n">
        <v>0</v>
      </c>
      <c r="CH12" s="399" t="n">
        <v>402989064</v>
      </c>
      <c r="CI12" s="399" t="inlineStr"/>
      <c r="CJ12" s="399" t="inlineStr"/>
      <c r="CK12" s="399" t="n">
        <v>1</v>
      </c>
      <c r="CL12" s="399" t="n"/>
      <c r="CM12" s="399" t="n"/>
      <c r="CN12" s="399" t="n"/>
      <c r="CO12" s="399" t="n"/>
      <c r="CP12" s="399" t="n"/>
      <c r="CQ12" s="399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9" t="inlineStr">
        <is>
          <t>ТЕР</t>
        </is>
      </c>
      <c r="CS12" s="399" t="n">
        <v>42794</v>
      </c>
      <c r="CT12" s="399" t="n">
        <v>421</v>
      </c>
      <c r="CU12" s="399" t="n"/>
      <c r="CV12" s="399" t="n"/>
      <c r="CW12" s="399" t="n"/>
      <c r="CX12" s="399" t="n"/>
      <c r="CY12" s="399" t="n">
        <v>0</v>
      </c>
      <c r="CZ12" s="399" t="inlineStr"/>
      <c r="DA12" s="399" t="inlineStr"/>
      <c r="DB12" s="399" t="n"/>
      <c r="DC12" s="399" t="n"/>
      <c r="DD12" s="399" t="n"/>
      <c r="DE12" s="399" t="n"/>
      <c r="DF12" s="399" t="n"/>
      <c r="DG12" s="399" t="n"/>
      <c r="DH12" s="399" t="n"/>
      <c r="DI12" s="399" t="n"/>
      <c r="DJ12" s="399" t="n"/>
      <c r="DK12" s="399" t="n"/>
      <c r="DL12" s="399" t="n"/>
      <c r="DM12" s="399" t="n"/>
      <c r="DN12" s="399" t="n"/>
      <c r="DO12" s="399" t="n"/>
      <c r="DP12" s="399" t="n"/>
      <c r="DQ12" s="399" t="n"/>
      <c r="DR12" s="399" t="n"/>
      <c r="DS12" s="399" t="n"/>
      <c r="DT12" s="399" t="n"/>
      <c r="DU12" s="399" t="n"/>
      <c r="DV12" s="399" t="n"/>
      <c r="DW12" s="399" t="n"/>
      <c r="DX12" s="399" t="n"/>
      <c r="DY12" s="399" t="n"/>
      <c r="DZ12" s="399" t="n"/>
      <c r="EA12" s="399" t="n"/>
      <c r="EB12" s="399" t="n"/>
      <c r="EC12" s="399" t="n">
        <v>0</v>
      </c>
    </row>
    <row r="13"/>
    <row r="14"/>
    <row r="15">
      <c r="A15" s="399" t="n">
        <v>15</v>
      </c>
      <c r="B15" s="399" t="n">
        <v>1</v>
      </c>
      <c r="C15" s="399" t="n"/>
      <c r="D15" s="399" t="n"/>
      <c r="E15" s="399" t="n"/>
      <c r="F15" s="399" t="n"/>
      <c r="G15" s="399" t="n"/>
      <c r="H15" s="399" t="n"/>
      <c r="I15" s="399" t="n"/>
      <c r="J15" s="399" t="n"/>
      <c r="K15" s="399" t="n"/>
      <c r="L15" s="399" t="n"/>
      <c r="M15" s="399" t="n"/>
      <c r="N15" s="399" t="n"/>
      <c r="O15" s="399" t="n"/>
      <c r="P15" s="399" t="n"/>
      <c r="Q15" s="399" t="n"/>
      <c r="R15" s="399" t="n"/>
      <c r="S15" s="399" t="n"/>
      <c r="T15" s="399" t="n"/>
      <c r="U15" s="399" t="n"/>
      <c r="V15" s="399" t="n"/>
      <c r="W15" s="399" t="n"/>
      <c r="X15" s="399" t="n"/>
      <c r="Y15" s="399" t="n"/>
      <c r="Z15" s="399" t="n"/>
      <c r="AA15" s="399" t="n"/>
      <c r="AB15" s="399" t="n"/>
      <c r="AC15" s="399" t="n"/>
      <c r="AD15" s="399" t="n"/>
      <c r="AE15" s="399" t="n"/>
      <c r="AF15" s="399" t="n"/>
      <c r="AG15" s="399" t="n"/>
      <c r="AH15" s="399" t="n"/>
      <c r="AI15" s="399" t="n"/>
      <c r="AJ15" s="399" t="n"/>
      <c r="AK15" s="399" t="n"/>
      <c r="AL15" s="399" t="n"/>
      <c r="AM15" s="399" t="n"/>
      <c r="AN15" s="399" t="n"/>
      <c r="AO15" s="399" t="n"/>
      <c r="AP15" s="399" t="n"/>
      <c r="AQ15" s="399" t="n"/>
      <c r="AR15" s="399" t="n"/>
      <c r="AS15" s="399" t="n"/>
      <c r="AT15" s="399" t="n"/>
      <c r="AU15" s="399" t="n"/>
      <c r="AV15" s="399" t="n"/>
      <c r="AW15" s="399" t="n"/>
      <c r="AX15" s="399" t="n"/>
      <c r="AY15" s="399" t="n"/>
      <c r="AZ15" s="399" t="n"/>
      <c r="BA15" s="399" t="n"/>
      <c r="BB15" s="399" t="n"/>
      <c r="BC15" s="399" t="n"/>
      <c r="BD15" s="399" t="n"/>
      <c r="BE15" s="399" t="n"/>
      <c r="BF15" s="399" t="n"/>
      <c r="BG15" s="399" t="n"/>
      <c r="BH15" s="399" t="n"/>
      <c r="BI15" s="399" t="n"/>
      <c r="BJ15" s="399" t="n"/>
      <c r="BK15" s="399" t="n"/>
      <c r="BL15" s="399" t="n"/>
      <c r="BM15" s="399" t="n"/>
      <c r="BN15" s="399" t="n"/>
      <c r="BO15" s="399" t="n"/>
      <c r="BP15" s="399" t="n"/>
      <c r="BQ15" s="399" t="n"/>
      <c r="BR15" s="399" t="n"/>
      <c r="BS15" s="399" t="n"/>
      <c r="BT15" s="399" t="n"/>
      <c r="BU15" s="399" t="n"/>
      <c r="BV15" s="399" t="n"/>
      <c r="BW15" s="399" t="n"/>
      <c r="BX15" s="399" t="n"/>
      <c r="BY15" s="399" t="n"/>
      <c r="BZ15" s="399" t="n"/>
      <c r="CA15" s="399" t="n"/>
      <c r="CB15" s="399" t="n"/>
      <c r="CC15" s="399" t="n"/>
      <c r="CD15" s="399" t="n"/>
      <c r="CE15" s="399" t="n"/>
      <c r="CF15" s="399" t="n"/>
      <c r="CG15" s="399" t="n"/>
      <c r="CH15" s="399" t="n"/>
      <c r="CI15" s="399" t="n"/>
      <c r="CJ15" s="399" t="n"/>
      <c r="CK15" s="399" t="n"/>
      <c r="CL15" s="399" t="n"/>
      <c r="CM15" s="399" t="n"/>
      <c r="CN15" s="399" t="n"/>
      <c r="CO15" s="399" t="n"/>
      <c r="CP15" s="399" t="n"/>
      <c r="CQ15" s="399" t="n"/>
      <c r="CR15" s="399" t="n"/>
      <c r="CS15" s="399" t="n"/>
      <c r="CT15" s="399" t="n"/>
      <c r="CU15" s="399" t="n"/>
      <c r="CV15" s="399" t="n"/>
      <c r="CW15" s="399" t="n"/>
      <c r="CX15" s="399" t="n"/>
      <c r="CY15" s="399" t="n"/>
      <c r="CZ15" s="399" t="n"/>
      <c r="DA15" s="399" t="n"/>
      <c r="DB15" s="399" t="n"/>
      <c r="DC15" s="399" t="n"/>
      <c r="DD15" s="399" t="n"/>
      <c r="DE15" s="399" t="n"/>
      <c r="DF15" s="399" t="n"/>
      <c r="DG15" s="399" t="n"/>
      <c r="DH15" s="399" t="n"/>
      <c r="DI15" s="399" t="n"/>
      <c r="DJ15" s="399" t="n"/>
      <c r="DK15" s="399" t="n"/>
      <c r="DL15" s="399" t="n"/>
      <c r="DM15" s="399" t="n"/>
      <c r="DN15" s="399" t="n"/>
      <c r="DO15" s="399" t="n"/>
      <c r="DP15" s="399" t="n"/>
      <c r="DQ15" s="399" t="n"/>
      <c r="DR15" s="399" t="n"/>
      <c r="DS15" s="399" t="n"/>
      <c r="DT15" s="399" t="n"/>
      <c r="DU15" s="399" t="n"/>
      <c r="DV15" s="399" t="n"/>
      <c r="DW15" s="399" t="n"/>
      <c r="DX15" s="399" t="n"/>
      <c r="DY15" s="399" t="n"/>
      <c r="DZ15" s="399" t="n"/>
      <c r="EA15" s="399" t="n"/>
      <c r="EB15" s="399" t="n"/>
      <c r="EC15" s="399" t="n"/>
    </row>
    <row r="16"/>
    <row r="17"/>
    <row r="18">
      <c r="A18" s="400" t="n">
        <v>52</v>
      </c>
      <c r="B18" s="400">
        <f>B1556</f>
        <v/>
      </c>
      <c r="C18" s="400">
        <f>C1556</f>
        <v/>
      </c>
      <c r="D18" s="400">
        <f>D1556</f>
        <v/>
      </c>
      <c r="E18" s="400">
        <f>E1556</f>
        <v/>
      </c>
      <c r="F18" s="400">
        <f>F1556</f>
        <v/>
      </c>
      <c r="G18" s="400">
        <f>G1556</f>
        <v/>
      </c>
      <c r="H18" s="400" t="n"/>
      <c r="I18" s="400" t="n"/>
      <c r="J18" s="400" t="n"/>
      <c r="K18" s="400" t="n"/>
      <c r="L18" s="400" t="n"/>
      <c r="M18" s="400" t="n"/>
      <c r="N18" s="400" t="n"/>
      <c r="O18" s="400">
        <f>O1556</f>
        <v/>
      </c>
      <c r="P18" s="400">
        <f>P1556</f>
        <v/>
      </c>
      <c r="Q18" s="400">
        <f>Q1556</f>
        <v/>
      </c>
      <c r="R18" s="400">
        <f>R1556</f>
        <v/>
      </c>
      <c r="S18" s="400">
        <f>S1556</f>
        <v/>
      </c>
      <c r="T18" s="400">
        <f>T1556</f>
        <v/>
      </c>
      <c r="U18" s="400">
        <f>U1556</f>
        <v/>
      </c>
      <c r="V18" s="400">
        <f>V1556</f>
        <v/>
      </c>
      <c r="W18" s="400">
        <f>W1556</f>
        <v/>
      </c>
      <c r="X18" s="400">
        <f>X1556</f>
        <v/>
      </c>
      <c r="Y18" s="400">
        <f>Y1556</f>
        <v/>
      </c>
      <c r="Z18" s="400">
        <f>Z1556</f>
        <v/>
      </c>
      <c r="AA18" s="400">
        <f>AA1556</f>
        <v/>
      </c>
      <c r="AB18" s="400">
        <f>AB1556</f>
        <v/>
      </c>
      <c r="AC18" s="400">
        <f>AC1556</f>
        <v/>
      </c>
      <c r="AD18" s="400">
        <f>AD1556</f>
        <v/>
      </c>
      <c r="AE18" s="400">
        <f>AE1556</f>
        <v/>
      </c>
      <c r="AF18" s="400">
        <f>AF1556</f>
        <v/>
      </c>
      <c r="AG18" s="400">
        <f>AG1556</f>
        <v/>
      </c>
      <c r="AH18" s="400">
        <f>AH1556</f>
        <v/>
      </c>
      <c r="AI18" s="400">
        <f>AI1556</f>
        <v/>
      </c>
      <c r="AJ18" s="400">
        <f>AJ1556</f>
        <v/>
      </c>
      <c r="AK18" s="400">
        <f>AK1556</f>
        <v/>
      </c>
      <c r="AL18" s="400">
        <f>AL1556</f>
        <v/>
      </c>
      <c r="AM18" s="400">
        <f>AM1556</f>
        <v/>
      </c>
      <c r="AN18" s="400">
        <f>AN1556</f>
        <v/>
      </c>
      <c r="AO18" s="400">
        <f>AO1556</f>
        <v/>
      </c>
      <c r="AP18" s="400">
        <f>AP1556</f>
        <v/>
      </c>
      <c r="AQ18" s="400">
        <f>AQ1556</f>
        <v/>
      </c>
      <c r="AR18" s="400">
        <f>AR1556</f>
        <v/>
      </c>
      <c r="AS18" s="400">
        <f>AS1556</f>
        <v/>
      </c>
      <c r="AT18" s="400">
        <f>AT1556</f>
        <v/>
      </c>
      <c r="AU18" s="400">
        <f>AU1556</f>
        <v/>
      </c>
      <c r="AV18" s="400">
        <f>AV1556</f>
        <v/>
      </c>
      <c r="AW18" s="400">
        <f>AW1556</f>
        <v/>
      </c>
      <c r="AX18" s="400">
        <f>AX1556</f>
        <v/>
      </c>
      <c r="AY18" s="400">
        <f>AY1556</f>
        <v/>
      </c>
      <c r="AZ18" s="400">
        <f>AZ1556</f>
        <v/>
      </c>
      <c r="BA18" s="400">
        <f>BA1556</f>
        <v/>
      </c>
      <c r="BB18" s="400">
        <f>BB1556</f>
        <v/>
      </c>
      <c r="BC18" s="400">
        <f>BC1556</f>
        <v/>
      </c>
      <c r="BD18" s="400">
        <f>BD1556</f>
        <v/>
      </c>
      <c r="BE18" s="400">
        <f>BE1556</f>
        <v/>
      </c>
      <c r="BF18" s="400">
        <f>BF1556</f>
        <v/>
      </c>
      <c r="BG18" s="400">
        <f>BG1556</f>
        <v/>
      </c>
      <c r="BH18" s="400">
        <f>BH1556</f>
        <v/>
      </c>
      <c r="BI18" s="400">
        <f>BI1556</f>
        <v/>
      </c>
      <c r="BJ18" s="400">
        <f>BJ1556</f>
        <v/>
      </c>
      <c r="BK18" s="400">
        <f>BK1556</f>
        <v/>
      </c>
      <c r="BL18" s="400">
        <f>BL1556</f>
        <v/>
      </c>
      <c r="BM18" s="400">
        <f>BM1556</f>
        <v/>
      </c>
      <c r="BN18" s="400">
        <f>BN1556</f>
        <v/>
      </c>
      <c r="BO18" s="400">
        <f>BO1556</f>
        <v/>
      </c>
      <c r="BP18" s="400">
        <f>BP1556</f>
        <v/>
      </c>
      <c r="BQ18" s="400">
        <f>BQ1556</f>
        <v/>
      </c>
      <c r="BR18" s="400">
        <f>BR1556</f>
        <v/>
      </c>
      <c r="BS18" s="400">
        <f>BS1556</f>
        <v/>
      </c>
      <c r="BT18" s="400">
        <f>BT1556</f>
        <v/>
      </c>
      <c r="BU18" s="400">
        <f>BU1556</f>
        <v/>
      </c>
      <c r="BV18" s="400">
        <f>BV1556</f>
        <v/>
      </c>
      <c r="BW18" s="400">
        <f>BW1556</f>
        <v/>
      </c>
      <c r="BX18" s="400">
        <f>BX1556</f>
        <v/>
      </c>
      <c r="BY18" s="400">
        <f>BY1556</f>
        <v/>
      </c>
      <c r="BZ18" s="400">
        <f>BZ1556</f>
        <v/>
      </c>
      <c r="CA18" s="400">
        <f>CA1556</f>
        <v/>
      </c>
      <c r="CB18" s="400">
        <f>CB1556</f>
        <v/>
      </c>
      <c r="CC18" s="400">
        <f>CC1556</f>
        <v/>
      </c>
      <c r="CD18" s="400">
        <f>CD1556</f>
        <v/>
      </c>
      <c r="CE18" s="400">
        <f>CE1556</f>
        <v/>
      </c>
      <c r="CF18" s="400">
        <f>CF1556</f>
        <v/>
      </c>
      <c r="CG18" s="400">
        <f>CG1556</f>
        <v/>
      </c>
      <c r="CH18" s="400">
        <f>CH1556</f>
        <v/>
      </c>
      <c r="CI18" s="400">
        <f>CI1556</f>
        <v/>
      </c>
      <c r="CJ18" s="400">
        <f>CJ1556</f>
        <v/>
      </c>
      <c r="CK18" s="400">
        <f>CK1556</f>
        <v/>
      </c>
      <c r="CL18" s="400">
        <f>CL1556</f>
        <v/>
      </c>
      <c r="CM18" s="400">
        <f>CM1556</f>
        <v/>
      </c>
      <c r="CN18" s="400">
        <f>CN1556</f>
        <v/>
      </c>
      <c r="CO18" s="400">
        <f>CO1556</f>
        <v/>
      </c>
      <c r="CP18" s="400">
        <f>CP1556</f>
        <v/>
      </c>
      <c r="CQ18" s="400">
        <f>CQ1556</f>
        <v/>
      </c>
      <c r="CR18" s="400">
        <f>CR1556</f>
        <v/>
      </c>
      <c r="CS18" s="400">
        <f>CS1556</f>
        <v/>
      </c>
      <c r="CT18" s="400">
        <f>CT1556</f>
        <v/>
      </c>
      <c r="CU18" s="400">
        <f>CU1556</f>
        <v/>
      </c>
      <c r="CV18" s="400">
        <f>CV1556</f>
        <v/>
      </c>
      <c r="CW18" s="400">
        <f>CW1556</f>
        <v/>
      </c>
      <c r="CX18" s="400">
        <f>CX1556</f>
        <v/>
      </c>
      <c r="CY18" s="400">
        <f>CY1556</f>
        <v/>
      </c>
      <c r="CZ18" s="400">
        <f>CZ1556</f>
        <v/>
      </c>
      <c r="DA18" s="400">
        <f>DA1556</f>
        <v/>
      </c>
      <c r="DB18" s="400">
        <f>DB1556</f>
        <v/>
      </c>
      <c r="DC18" s="400">
        <f>DC1556</f>
        <v/>
      </c>
      <c r="DD18" s="400">
        <f>DD1556</f>
        <v/>
      </c>
      <c r="DE18" s="400">
        <f>DE1556</f>
        <v/>
      </c>
      <c r="DF18" s="400">
        <f>DF1556</f>
        <v/>
      </c>
      <c r="DG18" s="401">
        <f>DG1556</f>
        <v/>
      </c>
      <c r="DH18" s="401">
        <f>DH1556</f>
        <v/>
      </c>
      <c r="DI18" s="401">
        <f>DI1556</f>
        <v/>
      </c>
      <c r="DJ18" s="401">
        <f>DJ1556</f>
        <v/>
      </c>
      <c r="DK18" s="401">
        <f>DK1556</f>
        <v/>
      </c>
      <c r="DL18" s="401">
        <f>DL1556</f>
        <v/>
      </c>
      <c r="DM18" s="401">
        <f>DM1556</f>
        <v/>
      </c>
      <c r="DN18" s="401">
        <f>DN1556</f>
        <v/>
      </c>
      <c r="DO18" s="401">
        <f>DO1556</f>
        <v/>
      </c>
      <c r="DP18" s="401">
        <f>DP1556</f>
        <v/>
      </c>
      <c r="DQ18" s="401">
        <f>DQ1556</f>
        <v/>
      </c>
      <c r="DR18" s="401">
        <f>DR1556</f>
        <v/>
      </c>
      <c r="DS18" s="401">
        <f>DS1556</f>
        <v/>
      </c>
      <c r="DT18" s="401">
        <f>DT1556</f>
        <v/>
      </c>
      <c r="DU18" s="401">
        <f>DU1556</f>
        <v/>
      </c>
      <c r="DV18" s="401">
        <f>DV1556</f>
        <v/>
      </c>
      <c r="DW18" s="401">
        <f>DW1556</f>
        <v/>
      </c>
      <c r="DX18" s="401">
        <f>DX1556</f>
        <v/>
      </c>
      <c r="DY18" s="401">
        <f>DY1556</f>
        <v/>
      </c>
      <c r="DZ18" s="401">
        <f>DZ1556</f>
        <v/>
      </c>
      <c r="EA18" s="401">
        <f>EA1556</f>
        <v/>
      </c>
      <c r="EB18" s="401">
        <f>EB1556</f>
        <v/>
      </c>
      <c r="EC18" s="401">
        <f>EC1556</f>
        <v/>
      </c>
      <c r="ED18" s="401">
        <f>ED1556</f>
        <v/>
      </c>
      <c r="EE18" s="401">
        <f>EE1556</f>
        <v/>
      </c>
      <c r="EF18" s="401">
        <f>EF1556</f>
        <v/>
      </c>
      <c r="EG18" s="401">
        <f>EG1556</f>
        <v/>
      </c>
      <c r="EH18" s="401">
        <f>EH1556</f>
        <v/>
      </c>
      <c r="EI18" s="401">
        <f>EI1556</f>
        <v/>
      </c>
      <c r="EJ18" s="401">
        <f>EJ1556</f>
        <v/>
      </c>
      <c r="EK18" s="401">
        <f>EK1556</f>
        <v/>
      </c>
      <c r="EL18" s="401">
        <f>EL1556</f>
        <v/>
      </c>
      <c r="EM18" s="401">
        <f>EM1556</f>
        <v/>
      </c>
      <c r="EN18" s="401">
        <f>EN1556</f>
        <v/>
      </c>
      <c r="EO18" s="401">
        <f>EO1556</f>
        <v/>
      </c>
      <c r="EP18" s="401">
        <f>EP1556</f>
        <v/>
      </c>
      <c r="EQ18" s="401">
        <f>EQ1556</f>
        <v/>
      </c>
      <c r="ER18" s="401">
        <f>ER1556</f>
        <v/>
      </c>
      <c r="ES18" s="401">
        <f>ES1556</f>
        <v/>
      </c>
      <c r="ET18" s="401">
        <f>ET1556</f>
        <v/>
      </c>
      <c r="EU18" s="401">
        <f>EU1556</f>
        <v/>
      </c>
      <c r="EV18" s="401">
        <f>EV1556</f>
        <v/>
      </c>
      <c r="EW18" s="401">
        <f>EW1556</f>
        <v/>
      </c>
      <c r="EX18" s="401">
        <f>EX1556</f>
        <v/>
      </c>
      <c r="EY18" s="401">
        <f>EY1556</f>
        <v/>
      </c>
      <c r="EZ18" s="401">
        <f>EZ1556</f>
        <v/>
      </c>
      <c r="FA18" s="401">
        <f>FA1556</f>
        <v/>
      </c>
      <c r="FB18" s="401">
        <f>FB1556</f>
        <v/>
      </c>
      <c r="FC18" s="401">
        <f>FC1556</f>
        <v/>
      </c>
      <c r="FD18" s="401">
        <f>FD1556</f>
        <v/>
      </c>
      <c r="FE18" s="401">
        <f>FE1556</f>
        <v/>
      </c>
      <c r="FF18" s="401">
        <f>FF1556</f>
        <v/>
      </c>
      <c r="FG18" s="401">
        <f>FG1556</f>
        <v/>
      </c>
      <c r="FH18" s="401">
        <f>FH1556</f>
        <v/>
      </c>
      <c r="FI18" s="401">
        <f>FI1556</f>
        <v/>
      </c>
      <c r="FJ18" s="401">
        <f>FJ1556</f>
        <v/>
      </c>
      <c r="FK18" s="401">
        <f>FK1556</f>
        <v/>
      </c>
      <c r="FL18" s="401">
        <f>FL1556</f>
        <v/>
      </c>
      <c r="FM18" s="401">
        <f>FM1556</f>
        <v/>
      </c>
      <c r="FN18" s="401">
        <f>FN1556</f>
        <v/>
      </c>
      <c r="FO18" s="401">
        <f>FO1556</f>
        <v/>
      </c>
      <c r="FP18" s="401">
        <f>FP1556</f>
        <v/>
      </c>
      <c r="FQ18" s="401">
        <f>FQ1556</f>
        <v/>
      </c>
      <c r="FR18" s="401">
        <f>FR1556</f>
        <v/>
      </c>
      <c r="FS18" s="401">
        <f>FS1556</f>
        <v/>
      </c>
      <c r="FT18" s="401">
        <f>FT1556</f>
        <v/>
      </c>
      <c r="FU18" s="401">
        <f>FU1556</f>
        <v/>
      </c>
      <c r="FV18" s="401">
        <f>FV1556</f>
        <v/>
      </c>
      <c r="FW18" s="401">
        <f>FW1556</f>
        <v/>
      </c>
      <c r="FX18" s="401">
        <f>FX1556</f>
        <v/>
      </c>
      <c r="FY18" s="401">
        <f>FY1556</f>
        <v/>
      </c>
      <c r="FZ18" s="401">
        <f>FZ1556</f>
        <v/>
      </c>
      <c r="GA18" s="401">
        <f>GA1556</f>
        <v/>
      </c>
      <c r="GB18" s="401">
        <f>GB1556</f>
        <v/>
      </c>
      <c r="GC18" s="401">
        <f>GC1556</f>
        <v/>
      </c>
      <c r="GD18" s="401">
        <f>GD1556</f>
        <v/>
      </c>
      <c r="GE18" s="401">
        <f>GE1556</f>
        <v/>
      </c>
      <c r="GF18" s="401">
        <f>GF1556</f>
        <v/>
      </c>
      <c r="GG18" s="401">
        <f>GG1556</f>
        <v/>
      </c>
      <c r="GH18" s="401">
        <f>GH1556</f>
        <v/>
      </c>
      <c r="GI18" s="401">
        <f>GI1556</f>
        <v/>
      </c>
      <c r="GJ18" s="401">
        <f>GJ1556</f>
        <v/>
      </c>
      <c r="GK18" s="401">
        <f>GK1556</f>
        <v/>
      </c>
      <c r="GL18" s="401">
        <f>GL1556</f>
        <v/>
      </c>
      <c r="GM18" s="401">
        <f>GM1556</f>
        <v/>
      </c>
      <c r="GN18" s="401">
        <f>GN1556</f>
        <v/>
      </c>
      <c r="GO18" s="401">
        <f>GO1556</f>
        <v/>
      </c>
      <c r="GP18" s="401">
        <f>GP1556</f>
        <v/>
      </c>
      <c r="GQ18" s="401">
        <f>GQ1556</f>
        <v/>
      </c>
      <c r="GR18" s="401">
        <f>GR1556</f>
        <v/>
      </c>
      <c r="GS18" s="401">
        <f>GS1556</f>
        <v/>
      </c>
      <c r="GT18" s="401">
        <f>GT1556</f>
        <v/>
      </c>
      <c r="GU18" s="401">
        <f>GU1556</f>
        <v/>
      </c>
      <c r="GV18" s="401">
        <f>GV1556</f>
        <v/>
      </c>
      <c r="GW18" s="401">
        <f>GW1556</f>
        <v/>
      </c>
      <c r="GX18" s="401">
        <f>GX1556</f>
        <v/>
      </c>
    </row>
    <row r="19"/>
    <row r="20">
      <c r="A20" s="399" t="n">
        <v>3</v>
      </c>
      <c r="B20" s="399" t="n">
        <v>0</v>
      </c>
      <c r="C20" s="399" t="n"/>
      <c r="D20" s="399">
        <f>ROW(A29)</f>
        <v/>
      </c>
      <c r="E20" s="399" t="n"/>
      <c r="F20" s="399" t="inlineStr">
        <is>
          <t>Новая локальная смета</t>
        </is>
      </c>
      <c r="G20" s="399" t="inlineStr">
        <is>
          <t>Текстильщиков 1</t>
        </is>
      </c>
      <c r="H20" s="399" t="inlineStr"/>
      <c r="I20" s="399" t="n">
        <v>0</v>
      </c>
      <c r="J20" s="399" t="inlineStr"/>
      <c r="K20" s="399" t="n">
        <v>-1</v>
      </c>
      <c r="L20" s="399" t="inlineStr">
        <is>
          <t>Новая локальная смета</t>
        </is>
      </c>
      <c r="M20" s="399" t="inlineStr"/>
      <c r="N20" s="399" t="n"/>
      <c r="O20" s="399" t="n"/>
      <c r="P20" s="399" t="n"/>
      <c r="Q20" s="399" t="n"/>
      <c r="R20" s="399" t="n"/>
      <c r="S20" s="399" t="n">
        <v>0</v>
      </c>
      <c r="T20" s="399" t="n"/>
      <c r="U20" s="399" t="inlineStr"/>
      <c r="V20" s="399" t="n">
        <v>0</v>
      </c>
      <c r="W20" s="399" t="n"/>
      <c r="X20" s="399" t="n"/>
      <c r="Y20" s="399" t="n"/>
      <c r="Z20" s="399" t="n"/>
      <c r="AA20" s="399" t="n"/>
      <c r="AB20" s="399" t="inlineStr"/>
      <c r="AC20" s="399" t="inlineStr"/>
      <c r="AD20" s="399" t="inlineStr"/>
      <c r="AE20" s="399" t="inlineStr"/>
      <c r="AF20" s="399" t="inlineStr"/>
      <c r="AG20" s="399" t="inlineStr"/>
      <c r="AH20" s="399" t="n"/>
      <c r="AI20" s="399" t="n"/>
      <c r="AJ20" s="399" t="n"/>
      <c r="AK20" s="399" t="n"/>
      <c r="AL20" s="399" t="n"/>
      <c r="AM20" s="399" t="n"/>
      <c r="AN20" s="399" t="n"/>
      <c r="AO20" s="399" t="n"/>
      <c r="AP20" s="399" t="inlineStr"/>
      <c r="AQ20" s="399" t="inlineStr"/>
      <c r="AR20" s="399" t="inlineStr"/>
      <c r="AS20" s="399" t="n"/>
      <c r="AT20" s="399" t="n"/>
      <c r="AU20" s="399" t="n"/>
      <c r="AV20" s="399" t="n"/>
      <c r="AW20" s="399" t="n"/>
      <c r="AX20" s="399" t="n"/>
      <c r="AY20" s="399" t="n"/>
      <c r="AZ20" s="399" t="inlineStr"/>
      <c r="BA20" s="399" t="n"/>
      <c r="BB20" s="399" t="inlineStr"/>
      <c r="BC20" s="399" t="inlineStr"/>
      <c r="BD20" s="399" t="inlineStr"/>
      <c r="BE20" s="399" t="inlineStr"/>
      <c r="BF20" s="399" t="inlineStr"/>
      <c r="BG20" s="399" t="inlineStr"/>
      <c r="BH20" s="399" t="inlineStr"/>
      <c r="BI20" s="399" t="inlineStr"/>
      <c r="BJ20" s="399" t="inlineStr"/>
      <c r="BK20" s="399" t="inlineStr"/>
      <c r="BL20" s="399" t="inlineStr"/>
      <c r="BM20" s="399" t="inlineStr"/>
      <c r="BN20" s="399" t="inlineStr"/>
      <c r="BO20" s="399" t="inlineStr"/>
      <c r="BP20" s="399" t="inlineStr"/>
      <c r="BQ20" s="399" t="n"/>
      <c r="BR20" s="399" t="n"/>
      <c r="BS20" s="399" t="n"/>
      <c r="BT20" s="399" t="n"/>
      <c r="BU20" s="399" t="n"/>
      <c r="BV20" s="399" t="n"/>
      <c r="BW20" s="399" t="n"/>
      <c r="BX20" s="399" t="n">
        <v>0</v>
      </c>
      <c r="BY20" s="399" t="n"/>
      <c r="BZ20" s="399" t="n"/>
      <c r="CA20" s="399" t="n"/>
      <c r="CB20" s="399" t="n"/>
      <c r="CC20" s="399" t="n"/>
      <c r="CD20" s="399" t="n"/>
      <c r="CE20" s="399" t="n"/>
      <c r="CF20" s="399" t="n">
        <v>0</v>
      </c>
      <c r="CG20" s="399" t="n">
        <v>0</v>
      </c>
      <c r="CH20" s="399" t="n"/>
      <c r="CI20" s="399" t="inlineStr"/>
      <c r="CJ20" s="399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400" t="n">
        <v>52</v>
      </c>
      <c r="B22" s="400">
        <f>B29</f>
        <v/>
      </c>
      <c r="C22" s="400">
        <f>C29</f>
        <v/>
      </c>
      <c r="D22" s="400">
        <f>D29</f>
        <v/>
      </c>
      <c r="E22" s="400">
        <f>E29</f>
        <v/>
      </c>
      <c r="F22" s="400">
        <f>F29</f>
        <v/>
      </c>
      <c r="G22" s="400">
        <f>G29</f>
        <v/>
      </c>
      <c r="H22" s="400" t="n"/>
      <c r="I22" s="400" t="n"/>
      <c r="J22" s="400" t="n"/>
      <c r="K22" s="400" t="n"/>
      <c r="L22" s="400" t="n"/>
      <c r="M22" s="400" t="n"/>
      <c r="N22" s="400" t="n"/>
      <c r="O22" s="400">
        <f>O29</f>
        <v/>
      </c>
      <c r="P22" s="400">
        <f>P29</f>
        <v/>
      </c>
      <c r="Q22" s="400">
        <f>Q29</f>
        <v/>
      </c>
      <c r="R22" s="400">
        <f>R29</f>
        <v/>
      </c>
      <c r="S22" s="400">
        <f>S29</f>
        <v/>
      </c>
      <c r="T22" s="400">
        <f>T29</f>
        <v/>
      </c>
      <c r="U22" s="400">
        <f>U29</f>
        <v/>
      </c>
      <c r="V22" s="400">
        <f>V29</f>
        <v/>
      </c>
      <c r="W22" s="400">
        <f>W29</f>
        <v/>
      </c>
      <c r="X22" s="400">
        <f>X29</f>
        <v/>
      </c>
      <c r="Y22" s="400">
        <f>Y29</f>
        <v/>
      </c>
      <c r="Z22" s="400">
        <f>Z29</f>
        <v/>
      </c>
      <c r="AA22" s="400">
        <f>AA29</f>
        <v/>
      </c>
      <c r="AB22" s="400">
        <f>AB29</f>
        <v/>
      </c>
      <c r="AC22" s="400">
        <f>AC29</f>
        <v/>
      </c>
      <c r="AD22" s="400">
        <f>AD29</f>
        <v/>
      </c>
      <c r="AE22" s="400">
        <f>AE29</f>
        <v/>
      </c>
      <c r="AF22" s="400">
        <f>AF29</f>
        <v/>
      </c>
      <c r="AG22" s="400">
        <f>AG29</f>
        <v/>
      </c>
      <c r="AH22" s="400">
        <f>AH29</f>
        <v/>
      </c>
      <c r="AI22" s="400">
        <f>AI29</f>
        <v/>
      </c>
      <c r="AJ22" s="400">
        <f>AJ29</f>
        <v/>
      </c>
      <c r="AK22" s="400">
        <f>AK29</f>
        <v/>
      </c>
      <c r="AL22" s="400">
        <f>AL29</f>
        <v/>
      </c>
      <c r="AM22" s="400">
        <f>AM29</f>
        <v/>
      </c>
      <c r="AN22" s="400">
        <f>AN29</f>
        <v/>
      </c>
      <c r="AO22" s="400">
        <f>AO29</f>
        <v/>
      </c>
      <c r="AP22" s="400">
        <f>AP29</f>
        <v/>
      </c>
      <c r="AQ22" s="400">
        <f>AQ29</f>
        <v/>
      </c>
      <c r="AR22" s="400">
        <f>AR29</f>
        <v/>
      </c>
      <c r="AS22" s="400">
        <f>AS29</f>
        <v/>
      </c>
      <c r="AT22" s="400">
        <f>AT29</f>
        <v/>
      </c>
      <c r="AU22" s="400">
        <f>AU29</f>
        <v/>
      </c>
      <c r="AV22" s="400">
        <f>AV29</f>
        <v/>
      </c>
      <c r="AW22" s="400">
        <f>AW29</f>
        <v/>
      </c>
      <c r="AX22" s="400">
        <f>AX29</f>
        <v/>
      </c>
      <c r="AY22" s="400">
        <f>AY29</f>
        <v/>
      </c>
      <c r="AZ22" s="400">
        <f>AZ29</f>
        <v/>
      </c>
      <c r="BA22" s="400">
        <f>BA29</f>
        <v/>
      </c>
      <c r="BB22" s="400">
        <f>BB29</f>
        <v/>
      </c>
      <c r="BC22" s="400">
        <f>BC29</f>
        <v/>
      </c>
      <c r="BD22" s="400">
        <f>BD29</f>
        <v/>
      </c>
      <c r="BE22" s="400">
        <f>BE29</f>
        <v/>
      </c>
      <c r="BF22" s="400">
        <f>BF29</f>
        <v/>
      </c>
      <c r="BG22" s="400">
        <f>BG29</f>
        <v/>
      </c>
      <c r="BH22" s="400">
        <f>BH29</f>
        <v/>
      </c>
      <c r="BI22" s="400">
        <f>BI29</f>
        <v/>
      </c>
      <c r="BJ22" s="400">
        <f>BJ29</f>
        <v/>
      </c>
      <c r="BK22" s="400">
        <f>BK29</f>
        <v/>
      </c>
      <c r="BL22" s="400">
        <f>BL29</f>
        <v/>
      </c>
      <c r="BM22" s="400">
        <f>BM29</f>
        <v/>
      </c>
      <c r="BN22" s="400">
        <f>BN29</f>
        <v/>
      </c>
      <c r="BO22" s="400">
        <f>BO29</f>
        <v/>
      </c>
      <c r="BP22" s="400">
        <f>BP29</f>
        <v/>
      </c>
      <c r="BQ22" s="400">
        <f>BQ29</f>
        <v/>
      </c>
      <c r="BR22" s="400">
        <f>BR29</f>
        <v/>
      </c>
      <c r="BS22" s="400">
        <f>BS29</f>
        <v/>
      </c>
      <c r="BT22" s="400">
        <f>BT29</f>
        <v/>
      </c>
      <c r="BU22" s="400">
        <f>BU29</f>
        <v/>
      </c>
      <c r="BV22" s="400">
        <f>BV29</f>
        <v/>
      </c>
      <c r="BW22" s="400">
        <f>BW29</f>
        <v/>
      </c>
      <c r="BX22" s="400">
        <f>BX29</f>
        <v/>
      </c>
      <c r="BY22" s="400">
        <f>BY29</f>
        <v/>
      </c>
      <c r="BZ22" s="400">
        <f>BZ29</f>
        <v/>
      </c>
      <c r="CA22" s="400">
        <f>CA29</f>
        <v/>
      </c>
      <c r="CB22" s="400">
        <f>CB29</f>
        <v/>
      </c>
      <c r="CC22" s="400">
        <f>CC29</f>
        <v/>
      </c>
      <c r="CD22" s="400">
        <f>CD29</f>
        <v/>
      </c>
      <c r="CE22" s="400">
        <f>CE29</f>
        <v/>
      </c>
      <c r="CF22" s="400">
        <f>CF29</f>
        <v/>
      </c>
      <c r="CG22" s="400">
        <f>CG29</f>
        <v/>
      </c>
      <c r="CH22" s="400">
        <f>CH29</f>
        <v/>
      </c>
      <c r="CI22" s="400">
        <f>CI29</f>
        <v/>
      </c>
      <c r="CJ22" s="400">
        <f>CJ29</f>
        <v/>
      </c>
      <c r="CK22" s="400">
        <f>CK29</f>
        <v/>
      </c>
      <c r="CL22" s="400">
        <f>CL29</f>
        <v/>
      </c>
      <c r="CM22" s="400">
        <f>CM29</f>
        <v/>
      </c>
      <c r="CN22" s="400">
        <f>CN29</f>
        <v/>
      </c>
      <c r="CO22" s="400">
        <f>CO29</f>
        <v/>
      </c>
      <c r="CP22" s="400">
        <f>CP29</f>
        <v/>
      </c>
      <c r="CQ22" s="400">
        <f>CQ29</f>
        <v/>
      </c>
      <c r="CR22" s="400">
        <f>CR29</f>
        <v/>
      </c>
      <c r="CS22" s="400">
        <f>CS29</f>
        <v/>
      </c>
      <c r="CT22" s="400">
        <f>CT29</f>
        <v/>
      </c>
      <c r="CU22" s="400">
        <f>CU29</f>
        <v/>
      </c>
      <c r="CV22" s="400">
        <f>CV29</f>
        <v/>
      </c>
      <c r="CW22" s="400">
        <f>CW29</f>
        <v/>
      </c>
      <c r="CX22" s="400">
        <f>CX29</f>
        <v/>
      </c>
      <c r="CY22" s="400">
        <f>CY29</f>
        <v/>
      </c>
      <c r="CZ22" s="400">
        <f>CZ29</f>
        <v/>
      </c>
      <c r="DA22" s="400">
        <f>DA29</f>
        <v/>
      </c>
      <c r="DB22" s="400">
        <f>DB29</f>
        <v/>
      </c>
      <c r="DC22" s="400">
        <f>DC29</f>
        <v/>
      </c>
      <c r="DD22" s="400">
        <f>DD29</f>
        <v/>
      </c>
      <c r="DE22" s="400">
        <f>DE29</f>
        <v/>
      </c>
      <c r="DF22" s="400">
        <f>DF29</f>
        <v/>
      </c>
      <c r="DG22" s="401">
        <f>DG29</f>
        <v/>
      </c>
      <c r="DH22" s="401">
        <f>DH29</f>
        <v/>
      </c>
      <c r="DI22" s="401">
        <f>DI29</f>
        <v/>
      </c>
      <c r="DJ22" s="401">
        <f>DJ29</f>
        <v/>
      </c>
      <c r="DK22" s="401">
        <f>DK29</f>
        <v/>
      </c>
      <c r="DL22" s="401">
        <f>DL29</f>
        <v/>
      </c>
      <c r="DM22" s="401">
        <f>DM29</f>
        <v/>
      </c>
      <c r="DN22" s="401">
        <f>DN29</f>
        <v/>
      </c>
      <c r="DO22" s="401">
        <f>DO29</f>
        <v/>
      </c>
      <c r="DP22" s="401">
        <f>DP29</f>
        <v/>
      </c>
      <c r="DQ22" s="401">
        <f>DQ29</f>
        <v/>
      </c>
      <c r="DR22" s="401">
        <f>DR29</f>
        <v/>
      </c>
      <c r="DS22" s="401">
        <f>DS29</f>
        <v/>
      </c>
      <c r="DT22" s="401">
        <f>DT29</f>
        <v/>
      </c>
      <c r="DU22" s="401">
        <f>DU29</f>
        <v/>
      </c>
      <c r="DV22" s="401">
        <f>DV29</f>
        <v/>
      </c>
      <c r="DW22" s="401">
        <f>DW29</f>
        <v/>
      </c>
      <c r="DX22" s="401">
        <f>DX29</f>
        <v/>
      </c>
      <c r="DY22" s="401">
        <f>DY29</f>
        <v/>
      </c>
      <c r="DZ22" s="401">
        <f>DZ29</f>
        <v/>
      </c>
      <c r="EA22" s="401">
        <f>EA29</f>
        <v/>
      </c>
      <c r="EB22" s="401">
        <f>EB29</f>
        <v/>
      </c>
      <c r="EC22" s="401">
        <f>EC29</f>
        <v/>
      </c>
      <c r="ED22" s="401">
        <f>ED29</f>
        <v/>
      </c>
      <c r="EE22" s="401">
        <f>EE29</f>
        <v/>
      </c>
      <c r="EF22" s="401">
        <f>EF29</f>
        <v/>
      </c>
      <c r="EG22" s="401">
        <f>EG29</f>
        <v/>
      </c>
      <c r="EH22" s="401">
        <f>EH29</f>
        <v/>
      </c>
      <c r="EI22" s="401">
        <f>EI29</f>
        <v/>
      </c>
      <c r="EJ22" s="401">
        <f>EJ29</f>
        <v/>
      </c>
      <c r="EK22" s="401">
        <f>EK29</f>
        <v/>
      </c>
      <c r="EL22" s="401">
        <f>EL29</f>
        <v/>
      </c>
      <c r="EM22" s="401">
        <f>EM29</f>
        <v/>
      </c>
      <c r="EN22" s="401">
        <f>EN29</f>
        <v/>
      </c>
      <c r="EO22" s="401">
        <f>EO29</f>
        <v/>
      </c>
      <c r="EP22" s="401">
        <f>EP29</f>
        <v/>
      </c>
      <c r="EQ22" s="401">
        <f>EQ29</f>
        <v/>
      </c>
      <c r="ER22" s="401">
        <f>ER29</f>
        <v/>
      </c>
      <c r="ES22" s="401">
        <f>ES29</f>
        <v/>
      </c>
      <c r="ET22" s="401">
        <f>ET29</f>
        <v/>
      </c>
      <c r="EU22" s="401">
        <f>EU29</f>
        <v/>
      </c>
      <c r="EV22" s="401">
        <f>EV29</f>
        <v/>
      </c>
      <c r="EW22" s="401">
        <f>EW29</f>
        <v/>
      </c>
      <c r="EX22" s="401">
        <f>EX29</f>
        <v/>
      </c>
      <c r="EY22" s="401">
        <f>EY29</f>
        <v/>
      </c>
      <c r="EZ22" s="401">
        <f>EZ29</f>
        <v/>
      </c>
      <c r="FA22" s="401">
        <f>FA29</f>
        <v/>
      </c>
      <c r="FB22" s="401">
        <f>FB29</f>
        <v/>
      </c>
      <c r="FC22" s="401">
        <f>FC29</f>
        <v/>
      </c>
      <c r="FD22" s="401">
        <f>FD29</f>
        <v/>
      </c>
      <c r="FE22" s="401">
        <f>FE29</f>
        <v/>
      </c>
      <c r="FF22" s="401">
        <f>FF29</f>
        <v/>
      </c>
      <c r="FG22" s="401">
        <f>FG29</f>
        <v/>
      </c>
      <c r="FH22" s="401">
        <f>FH29</f>
        <v/>
      </c>
      <c r="FI22" s="401">
        <f>FI29</f>
        <v/>
      </c>
      <c r="FJ22" s="401">
        <f>FJ29</f>
        <v/>
      </c>
      <c r="FK22" s="401">
        <f>FK29</f>
        <v/>
      </c>
      <c r="FL22" s="401">
        <f>FL29</f>
        <v/>
      </c>
      <c r="FM22" s="401">
        <f>FM29</f>
        <v/>
      </c>
      <c r="FN22" s="401">
        <f>FN29</f>
        <v/>
      </c>
      <c r="FO22" s="401">
        <f>FO29</f>
        <v/>
      </c>
      <c r="FP22" s="401">
        <f>FP29</f>
        <v/>
      </c>
      <c r="FQ22" s="401">
        <f>FQ29</f>
        <v/>
      </c>
      <c r="FR22" s="401">
        <f>FR29</f>
        <v/>
      </c>
      <c r="FS22" s="401">
        <f>FS29</f>
        <v/>
      </c>
      <c r="FT22" s="401">
        <f>FT29</f>
        <v/>
      </c>
      <c r="FU22" s="401">
        <f>FU29</f>
        <v/>
      </c>
      <c r="FV22" s="401">
        <f>FV29</f>
        <v/>
      </c>
      <c r="FW22" s="401">
        <f>FW29</f>
        <v/>
      </c>
      <c r="FX22" s="401">
        <f>FX29</f>
        <v/>
      </c>
      <c r="FY22" s="401">
        <f>FY29</f>
        <v/>
      </c>
      <c r="FZ22" s="401">
        <f>FZ29</f>
        <v/>
      </c>
      <c r="GA22" s="401">
        <f>GA29</f>
        <v/>
      </c>
      <c r="GB22" s="401">
        <f>GB29</f>
        <v/>
      </c>
      <c r="GC22" s="401">
        <f>GC29</f>
        <v/>
      </c>
      <c r="GD22" s="401">
        <f>GD29</f>
        <v/>
      </c>
      <c r="GE22" s="401">
        <f>GE29</f>
        <v/>
      </c>
      <c r="GF22" s="401">
        <f>GF29</f>
        <v/>
      </c>
      <c r="GG22" s="401">
        <f>GG29</f>
        <v/>
      </c>
      <c r="GH22" s="401">
        <f>GH29</f>
        <v/>
      </c>
      <c r="GI22" s="401">
        <f>GI29</f>
        <v/>
      </c>
      <c r="GJ22" s="401">
        <f>GJ29</f>
        <v/>
      </c>
      <c r="GK22" s="401">
        <f>GK29</f>
        <v/>
      </c>
      <c r="GL22" s="401">
        <f>GL29</f>
        <v/>
      </c>
      <c r="GM22" s="401">
        <f>GM29</f>
        <v/>
      </c>
      <c r="GN22" s="401">
        <f>GN29</f>
        <v/>
      </c>
      <c r="GO22" s="401">
        <f>GO29</f>
        <v/>
      </c>
      <c r="GP22" s="401">
        <f>GP29</f>
        <v/>
      </c>
      <c r="GQ22" s="401">
        <f>GQ29</f>
        <v/>
      </c>
      <c r="GR22" s="401">
        <f>GR29</f>
        <v/>
      </c>
      <c r="GS22" s="401">
        <f>GS29</f>
        <v/>
      </c>
      <c r="GT22" s="401">
        <f>GT29</f>
        <v/>
      </c>
      <c r="GU22" s="401">
        <f>GU29</f>
        <v/>
      </c>
      <c r="GV22" s="401">
        <f>GV29</f>
        <v/>
      </c>
      <c r="GW22" s="401">
        <f>GW29</f>
        <v/>
      </c>
      <c r="GX22" s="401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400" t="n">
        <v>51</v>
      </c>
      <c r="B29" s="400">
        <f>B20</f>
        <v/>
      </c>
      <c r="C29" s="400">
        <f>A20</f>
        <v/>
      </c>
      <c r="D29" s="400">
        <f>ROW(A20)</f>
        <v/>
      </c>
      <c r="E29" s="400" t="n"/>
      <c r="F29" s="400">
        <f>IF(F20&lt;&gt;"",F20,"")</f>
        <v/>
      </c>
      <c r="G29" s="400">
        <f>IF(G20&lt;&gt;"",G20,"")</f>
        <v/>
      </c>
      <c r="H29" s="400" t="n">
        <v>0</v>
      </c>
      <c r="I29" s="400" t="n"/>
      <c r="J29" s="400" t="n"/>
      <c r="K29" s="400" t="n"/>
      <c r="L29" s="400" t="n"/>
      <c r="M29" s="400" t="n"/>
      <c r="N29" s="400" t="n"/>
      <c r="O29" s="400" t="n">
        <v>0</v>
      </c>
      <c r="P29" s="400" t="n">
        <v>0</v>
      </c>
      <c r="Q29" s="400" t="n">
        <v>0</v>
      </c>
      <c r="R29" s="400" t="n">
        <v>0</v>
      </c>
      <c r="S29" s="400" t="n">
        <v>0</v>
      </c>
      <c r="T29" s="400" t="n">
        <v>0</v>
      </c>
      <c r="U29" s="400" t="n">
        <v>0</v>
      </c>
      <c r="V29" s="400" t="n">
        <v>0</v>
      </c>
      <c r="W29" s="400" t="n">
        <v>0</v>
      </c>
      <c r="X29" s="400" t="n">
        <v>0</v>
      </c>
      <c r="Y29" s="400" t="n">
        <v>0</v>
      </c>
      <c r="Z29" s="400" t="n"/>
      <c r="AA29" s="400" t="n"/>
      <c r="AB29" s="400" t="n"/>
      <c r="AC29" s="400" t="n"/>
      <c r="AD29" s="400" t="n"/>
      <c r="AE29" s="400" t="n"/>
      <c r="AF29" s="400" t="n"/>
      <c r="AG29" s="400" t="n"/>
      <c r="AH29" s="400" t="n"/>
      <c r="AI29" s="400" t="n"/>
      <c r="AJ29" s="400" t="n"/>
      <c r="AK29" s="400" t="n"/>
      <c r="AL29" s="400" t="n"/>
      <c r="AM29" s="400" t="n"/>
      <c r="AN29" s="400" t="n"/>
      <c r="AO29" s="400">
        <f>ROUND(BX29,0)</f>
        <v/>
      </c>
      <c r="AP29" s="400">
        <f>ROUND(BY29,0)</f>
        <v/>
      </c>
      <c r="AQ29" s="400">
        <f>ROUND(BZ29,0)</f>
        <v/>
      </c>
      <c r="AR29" s="400">
        <f>ROUND(CA29,0)</f>
        <v/>
      </c>
      <c r="AS29" s="400">
        <f>ROUND(CB29,0)</f>
        <v/>
      </c>
      <c r="AT29" s="400">
        <f>ROUND(CC29,0)</f>
        <v/>
      </c>
      <c r="AU29" s="400">
        <f>ROUND(CD29,0)</f>
        <v/>
      </c>
      <c r="AV29" s="400">
        <f>ROUND(CE29,0)</f>
        <v/>
      </c>
      <c r="AW29" s="400">
        <f>ROUND(CF29,0)</f>
        <v/>
      </c>
      <c r="AX29" s="400">
        <f>ROUND(CG29,0)</f>
        <v/>
      </c>
      <c r="AY29" s="400">
        <f>ROUND(CH29,0)</f>
        <v/>
      </c>
      <c r="AZ29" s="400">
        <f>ROUND(CI29,0)</f>
        <v/>
      </c>
      <c r="BA29" s="400">
        <f>ROUND(CJ29,0)</f>
        <v/>
      </c>
      <c r="BB29" s="400">
        <f>ROUND(CK29,0)</f>
        <v/>
      </c>
      <c r="BC29" s="400">
        <f>ROUND(CL29,0)</f>
        <v/>
      </c>
      <c r="BD29" s="400">
        <f>ROUND(CM29,0)</f>
        <v/>
      </c>
      <c r="BE29" s="400" t="n"/>
      <c r="BF29" s="400" t="n"/>
      <c r="BG29" s="400" t="n"/>
      <c r="BH29" s="400" t="n"/>
      <c r="BI29" s="400" t="n"/>
      <c r="BJ29" s="400" t="n"/>
      <c r="BK29" s="400" t="n"/>
      <c r="BL29" s="400" t="n"/>
      <c r="BM29" s="400" t="n"/>
      <c r="BN29" s="400" t="n"/>
      <c r="BO29" s="400" t="n"/>
      <c r="BP29" s="400" t="n"/>
      <c r="BQ29" s="400" t="n"/>
      <c r="BR29" s="400" t="n"/>
      <c r="BS29" s="400" t="n"/>
      <c r="BT29" s="400" t="n"/>
      <c r="BU29" s="400" t="n"/>
      <c r="BV29" s="400" t="n"/>
      <c r="BW29" s="400" t="n"/>
      <c r="BX29" s="400" t="n"/>
      <c r="BY29" s="400" t="n"/>
      <c r="BZ29" s="400" t="n"/>
      <c r="CA29" s="400" t="n"/>
      <c r="CB29" s="400" t="n"/>
      <c r="CC29" s="400" t="n"/>
      <c r="CD29" s="400" t="n"/>
      <c r="CE29" s="400" t="n"/>
      <c r="CF29" s="400" t="n"/>
      <c r="CG29" s="400" t="n"/>
      <c r="CH29" s="400" t="n"/>
      <c r="CI29" s="400" t="n"/>
      <c r="CJ29" s="400" t="n"/>
      <c r="CK29" s="400" t="n"/>
      <c r="CL29" s="400" t="n"/>
      <c r="CM29" s="400" t="n"/>
      <c r="CN29" s="400" t="n"/>
      <c r="CO29" s="400" t="n"/>
      <c r="CP29" s="400" t="n"/>
      <c r="CQ29" s="400" t="n"/>
      <c r="CR29" s="400" t="n"/>
      <c r="CS29" s="400" t="n"/>
      <c r="CT29" s="400" t="n"/>
      <c r="CU29" s="400" t="n"/>
      <c r="CV29" s="400" t="n"/>
      <c r="CW29" s="400" t="n"/>
      <c r="CX29" s="400" t="n"/>
      <c r="CY29" s="400" t="n"/>
      <c r="CZ29" s="400" t="n"/>
      <c r="DA29" s="400" t="n"/>
      <c r="DB29" s="400" t="n"/>
      <c r="DC29" s="400" t="n"/>
      <c r="DD29" s="400" t="n"/>
      <c r="DE29" s="400" t="n"/>
      <c r="DF29" s="400" t="n"/>
      <c r="DG29" s="401" t="n"/>
      <c r="DH29" s="401" t="n"/>
      <c r="DI29" s="401" t="n"/>
      <c r="DJ29" s="401" t="n"/>
      <c r="DK29" s="401" t="n"/>
      <c r="DL29" s="401" t="n"/>
      <c r="DM29" s="401" t="n"/>
      <c r="DN29" s="401" t="n"/>
      <c r="DO29" s="401" t="n"/>
      <c r="DP29" s="401" t="n"/>
      <c r="DQ29" s="401" t="n"/>
      <c r="DR29" s="401" t="n"/>
      <c r="DS29" s="401" t="n"/>
      <c r="DT29" s="401" t="n"/>
      <c r="DU29" s="401" t="n"/>
      <c r="DV29" s="401" t="n"/>
      <c r="DW29" s="401" t="n"/>
      <c r="DX29" s="401" t="n"/>
      <c r="DY29" s="401" t="n"/>
      <c r="DZ29" s="401" t="n"/>
      <c r="EA29" s="401" t="n"/>
      <c r="EB29" s="401" t="n"/>
      <c r="EC29" s="401" t="n"/>
      <c r="ED29" s="401" t="n"/>
      <c r="EE29" s="401" t="n"/>
      <c r="EF29" s="401" t="n"/>
      <c r="EG29" s="401" t="n"/>
      <c r="EH29" s="401" t="n"/>
      <c r="EI29" s="401" t="n"/>
      <c r="EJ29" s="401" t="n"/>
      <c r="EK29" s="401" t="n"/>
      <c r="EL29" s="401" t="n"/>
      <c r="EM29" s="401" t="n"/>
      <c r="EN29" s="401" t="n"/>
      <c r="EO29" s="401" t="n"/>
      <c r="EP29" s="401" t="n"/>
      <c r="EQ29" s="401" t="n"/>
      <c r="ER29" s="401" t="n"/>
      <c r="ES29" s="401" t="n"/>
      <c r="ET29" s="401" t="n"/>
      <c r="EU29" s="401" t="n"/>
      <c r="EV29" s="401" t="n"/>
      <c r="EW29" s="401" t="n"/>
      <c r="EX29" s="401" t="n"/>
      <c r="EY29" s="401" t="n"/>
      <c r="EZ29" s="401" t="n"/>
      <c r="FA29" s="401" t="n"/>
      <c r="FB29" s="401" t="n"/>
      <c r="FC29" s="401" t="n"/>
      <c r="FD29" s="401" t="n"/>
      <c r="FE29" s="401" t="n"/>
      <c r="FF29" s="401" t="n"/>
      <c r="FG29" s="401" t="n"/>
      <c r="FH29" s="401" t="n"/>
      <c r="FI29" s="401" t="n"/>
      <c r="FJ29" s="401" t="n"/>
      <c r="FK29" s="401" t="n"/>
      <c r="FL29" s="401" t="n"/>
      <c r="FM29" s="401" t="n"/>
      <c r="FN29" s="401" t="n"/>
      <c r="FO29" s="401" t="n"/>
      <c r="FP29" s="401" t="n"/>
      <c r="FQ29" s="401" t="n"/>
      <c r="FR29" s="401" t="n"/>
      <c r="FS29" s="401" t="n"/>
      <c r="FT29" s="401" t="n"/>
      <c r="FU29" s="401" t="n"/>
      <c r="FV29" s="401" t="n"/>
      <c r="FW29" s="401" t="n"/>
      <c r="FX29" s="401" t="n"/>
      <c r="FY29" s="401" t="n"/>
      <c r="FZ29" s="401" t="n"/>
      <c r="GA29" s="401" t="n"/>
      <c r="GB29" s="401" t="n"/>
      <c r="GC29" s="401" t="n"/>
      <c r="GD29" s="401" t="n"/>
      <c r="GE29" s="401" t="n"/>
      <c r="GF29" s="401" t="n"/>
      <c r="GG29" s="401" t="n"/>
      <c r="GH29" s="401" t="n"/>
      <c r="GI29" s="401" t="n"/>
      <c r="GJ29" s="401" t="n"/>
      <c r="GK29" s="401" t="n"/>
      <c r="GL29" s="401" t="n"/>
      <c r="GM29" s="401" t="n"/>
      <c r="GN29" s="401" t="n"/>
      <c r="GO29" s="401" t="n"/>
      <c r="GP29" s="401" t="n"/>
      <c r="GQ29" s="401" t="n"/>
      <c r="GR29" s="401" t="n"/>
      <c r="GS29" s="401" t="n"/>
      <c r="GT29" s="401" t="n"/>
      <c r="GU29" s="401" t="n"/>
      <c r="GV29" s="401" t="n"/>
      <c r="GW29" s="401" t="n"/>
      <c r="GX29" s="401" t="n">
        <v>0</v>
      </c>
    </row>
    <row r="30"/>
    <row r="31">
      <c r="A31" s="402" t="n">
        <v>50</v>
      </c>
      <c r="B31" s="402" t="n">
        <v>0</v>
      </c>
      <c r="C31" s="402" t="n">
        <v>0</v>
      </c>
      <c r="D31" s="402" t="n">
        <v>1</v>
      </c>
      <c r="E31" s="402" t="n">
        <v>201</v>
      </c>
      <c r="F31" s="402">
        <f>ROUND(Source!O29,O31)</f>
        <v/>
      </c>
      <c r="G31" s="402" t="inlineStr">
        <is>
          <t>ПЗ</t>
        </is>
      </c>
      <c r="H31" s="402" t="inlineStr">
        <is>
          <t>Прямые затраты</t>
        </is>
      </c>
      <c r="I31" s="402" t="n"/>
      <c r="J31" s="402" t="n"/>
      <c r="K31" s="402" t="n">
        <v>201</v>
      </c>
      <c r="L31" s="402" t="n">
        <v>1</v>
      </c>
      <c r="M31" s="402" t="n">
        <v>3</v>
      </c>
      <c r="N31" s="402" t="inlineStr"/>
      <c r="O31" s="402" t="n">
        <v>0</v>
      </c>
      <c r="P31" s="402" t="n"/>
      <c r="Q31" s="402" t="n"/>
      <c r="R31" s="402" t="n"/>
      <c r="S31" s="402" t="n"/>
      <c r="T31" s="402" t="n"/>
      <c r="U31" s="402" t="n"/>
      <c r="V31" s="402" t="n"/>
      <c r="W31" s="402" t="n">
        <v>0</v>
      </c>
      <c r="X31" s="402" t="n">
        <v>1</v>
      </c>
      <c r="Y31" s="402" t="n">
        <v>0</v>
      </c>
      <c r="Z31" s="402" t="n"/>
      <c r="AA31" s="402" t="n"/>
      <c r="AB31" s="402" t="n"/>
    </row>
    <row r="32">
      <c r="A32" s="402" t="n">
        <v>50</v>
      </c>
      <c r="B32" s="402" t="n">
        <v>0</v>
      </c>
      <c r="C32" s="402" t="n">
        <v>0</v>
      </c>
      <c r="D32" s="402" t="n">
        <v>1</v>
      </c>
      <c r="E32" s="402" t="n">
        <v>202</v>
      </c>
      <c r="F32" s="402">
        <f>ROUND(Source!P29,O32)</f>
        <v/>
      </c>
      <c r="G32" s="402" t="inlineStr">
        <is>
          <t>СтМатОб</t>
        </is>
      </c>
      <c r="H32" s="402" t="inlineStr">
        <is>
          <t>Стоимость материальных ресурсов (всего)</t>
        </is>
      </c>
      <c r="I32" s="402" t="n"/>
      <c r="J32" s="402" t="n"/>
      <c r="K32" s="402" t="n">
        <v>202</v>
      </c>
      <c r="L32" s="402" t="n">
        <v>2</v>
      </c>
      <c r="M32" s="402" t="n">
        <v>3</v>
      </c>
      <c r="N32" s="402" t="inlineStr"/>
      <c r="O32" s="402" t="n">
        <v>0</v>
      </c>
      <c r="P32" s="402" t="n"/>
      <c r="Q32" s="402" t="n"/>
      <c r="R32" s="402" t="n"/>
      <c r="S32" s="402" t="n"/>
      <c r="T32" s="402" t="n"/>
      <c r="U32" s="402" t="n"/>
      <c r="V32" s="402" t="n"/>
      <c r="W32" s="402" t="n">
        <v>0</v>
      </c>
      <c r="X32" s="402" t="n">
        <v>1</v>
      </c>
      <c r="Y32" s="402" t="n">
        <v>0</v>
      </c>
      <c r="Z32" s="402" t="n"/>
      <c r="AA32" s="402" t="n"/>
      <c r="AB32" s="402" t="n"/>
    </row>
    <row r="33">
      <c r="A33" s="402" t="n">
        <v>50</v>
      </c>
      <c r="B33" s="402" t="n">
        <v>0</v>
      </c>
      <c r="C33" s="402" t="n">
        <v>0</v>
      </c>
      <c r="D33" s="402" t="n">
        <v>1</v>
      </c>
      <c r="E33" s="402" t="n">
        <v>222</v>
      </c>
      <c r="F33" s="402">
        <f>ROUND(Source!AO29,O33)</f>
        <v/>
      </c>
      <c r="G33" s="402" t="inlineStr">
        <is>
          <t>СтМатОбЗак</t>
        </is>
      </c>
      <c r="H33" s="402" t="inlineStr">
        <is>
          <t>Стоимость материалов и оборудования заказчика</t>
        </is>
      </c>
      <c r="I33" s="402" t="n"/>
      <c r="J33" s="402" t="n"/>
      <c r="K33" s="402" t="n">
        <v>222</v>
      </c>
      <c r="L33" s="402" t="n">
        <v>3</v>
      </c>
      <c r="M33" s="402" t="n">
        <v>3</v>
      </c>
      <c r="N33" s="402" t="inlineStr"/>
      <c r="O33" s="402" t="n">
        <v>0</v>
      </c>
      <c r="P33" s="402" t="n"/>
      <c r="Q33" s="402" t="n"/>
      <c r="R33" s="402" t="n"/>
      <c r="S33" s="402" t="n"/>
      <c r="T33" s="402" t="n"/>
      <c r="U33" s="402" t="n"/>
      <c r="V33" s="402" t="n"/>
      <c r="W33" s="402" t="n">
        <v>0</v>
      </c>
      <c r="X33" s="402" t="n">
        <v>1</v>
      </c>
      <c r="Y33" s="402" t="n">
        <v>0</v>
      </c>
      <c r="Z33" s="402" t="n"/>
      <c r="AA33" s="402" t="n"/>
      <c r="AB33" s="402" t="n"/>
    </row>
    <row r="34">
      <c r="A34" s="402" t="n">
        <v>50</v>
      </c>
      <c r="B34" s="402" t="n">
        <v>0</v>
      </c>
      <c r="C34" s="402" t="n">
        <v>0</v>
      </c>
      <c r="D34" s="402" t="n">
        <v>1</v>
      </c>
      <c r="E34" s="402" t="n">
        <v>225</v>
      </c>
      <c r="F34" s="402">
        <f>ROUND(Source!AV29,O34)</f>
        <v/>
      </c>
      <c r="G34" s="402" t="inlineStr">
        <is>
          <t>СтМатОбПод</t>
        </is>
      </c>
      <c r="H34" s="402" t="inlineStr">
        <is>
          <t>Стоимость материалов и оборудования подрядчика</t>
        </is>
      </c>
      <c r="I34" s="402" t="n"/>
      <c r="J34" s="402" t="n"/>
      <c r="K34" s="402" t="n">
        <v>225</v>
      </c>
      <c r="L34" s="402" t="n">
        <v>4</v>
      </c>
      <c r="M34" s="402" t="n">
        <v>3</v>
      </c>
      <c r="N34" s="402" t="inlineStr"/>
      <c r="O34" s="402" t="n">
        <v>0</v>
      </c>
      <c r="P34" s="402" t="n"/>
      <c r="Q34" s="402" t="n"/>
      <c r="R34" s="402" t="n"/>
      <c r="S34" s="402" t="n"/>
      <c r="T34" s="402" t="n"/>
      <c r="U34" s="402" t="n"/>
      <c r="V34" s="402" t="n"/>
      <c r="W34" s="402" t="n">
        <v>0</v>
      </c>
      <c r="X34" s="402" t="n">
        <v>1</v>
      </c>
      <c r="Y34" s="402" t="n">
        <v>0</v>
      </c>
      <c r="Z34" s="402" t="n"/>
      <c r="AA34" s="402" t="n"/>
      <c r="AB34" s="402" t="n"/>
    </row>
    <row r="35">
      <c r="A35" s="402" t="n">
        <v>50</v>
      </c>
      <c r="B35" s="402" t="n">
        <v>0</v>
      </c>
      <c r="C35" s="402" t="n">
        <v>0</v>
      </c>
      <c r="D35" s="402" t="n">
        <v>1</v>
      </c>
      <c r="E35" s="402" t="n">
        <v>226</v>
      </c>
      <c r="F35" s="402">
        <f>ROUND(Source!AW29,O35)</f>
        <v/>
      </c>
      <c r="G35" s="402" t="inlineStr">
        <is>
          <t>СтМат</t>
        </is>
      </c>
      <c r="H35" s="402" t="inlineStr">
        <is>
          <t>Стоимость материалов (всего)</t>
        </is>
      </c>
      <c r="I35" s="402" t="n"/>
      <c r="J35" s="402" t="n"/>
      <c r="K35" s="402" t="n">
        <v>226</v>
      </c>
      <c r="L35" s="402" t="n">
        <v>5</v>
      </c>
      <c r="M35" s="402" t="n">
        <v>3</v>
      </c>
      <c r="N35" s="402" t="inlineStr"/>
      <c r="O35" s="402" t="n">
        <v>0</v>
      </c>
      <c r="P35" s="402" t="n"/>
      <c r="Q35" s="402" t="n"/>
      <c r="R35" s="402" t="n"/>
      <c r="S35" s="402" t="n"/>
      <c r="T35" s="402" t="n"/>
      <c r="U35" s="402" t="n"/>
      <c r="V35" s="402" t="n"/>
      <c r="W35" s="402" t="n">
        <v>0</v>
      </c>
      <c r="X35" s="402" t="n">
        <v>1</v>
      </c>
      <c r="Y35" s="402" t="n">
        <v>0</v>
      </c>
      <c r="Z35" s="402" t="n"/>
      <c r="AA35" s="402" t="n"/>
      <c r="AB35" s="402" t="n"/>
    </row>
    <row r="36">
      <c r="A36" s="402" t="n">
        <v>50</v>
      </c>
      <c r="B36" s="402" t="n">
        <v>0</v>
      </c>
      <c r="C36" s="402" t="n">
        <v>0</v>
      </c>
      <c r="D36" s="402" t="n">
        <v>1</v>
      </c>
      <c r="E36" s="402" t="n">
        <v>227</v>
      </c>
      <c r="F36" s="402">
        <f>ROUND(Source!AX29,O36)</f>
        <v/>
      </c>
      <c r="G36" s="402" t="inlineStr">
        <is>
          <t>СтМатЗак</t>
        </is>
      </c>
      <c r="H36" s="402" t="inlineStr">
        <is>
          <t>Стоимость материалов заказчика</t>
        </is>
      </c>
      <c r="I36" s="402" t="n"/>
      <c r="J36" s="402" t="n"/>
      <c r="K36" s="402" t="n">
        <v>227</v>
      </c>
      <c r="L36" s="402" t="n">
        <v>6</v>
      </c>
      <c r="M36" s="402" t="n">
        <v>3</v>
      </c>
      <c r="N36" s="402" t="inlineStr"/>
      <c r="O36" s="402" t="n">
        <v>0</v>
      </c>
      <c r="P36" s="402" t="n"/>
      <c r="Q36" s="402" t="n"/>
      <c r="R36" s="402" t="n"/>
      <c r="S36" s="402" t="n"/>
      <c r="T36" s="402" t="n"/>
      <c r="U36" s="402" t="n"/>
      <c r="V36" s="402" t="n"/>
      <c r="W36" s="402" t="n">
        <v>0</v>
      </c>
      <c r="X36" s="402" t="n">
        <v>1</v>
      </c>
      <c r="Y36" s="402" t="n">
        <v>0</v>
      </c>
      <c r="Z36" s="402" t="n"/>
      <c r="AA36" s="402" t="n"/>
      <c r="AB36" s="402" t="n"/>
    </row>
    <row r="37">
      <c r="A37" s="402" t="n">
        <v>50</v>
      </c>
      <c r="B37" s="402" t="n">
        <v>0</v>
      </c>
      <c r="C37" s="402" t="n">
        <v>0</v>
      </c>
      <c r="D37" s="402" t="n">
        <v>1</v>
      </c>
      <c r="E37" s="402" t="n">
        <v>228</v>
      </c>
      <c r="F37" s="402">
        <f>ROUND(Source!AY29,O37)</f>
        <v/>
      </c>
      <c r="G37" s="402" t="inlineStr">
        <is>
          <t>СтМатПод</t>
        </is>
      </c>
      <c r="H37" s="402" t="inlineStr">
        <is>
          <t>Стоимость материалов подрядчика</t>
        </is>
      </c>
      <c r="I37" s="402" t="n"/>
      <c r="J37" s="402" t="n"/>
      <c r="K37" s="402" t="n">
        <v>228</v>
      </c>
      <c r="L37" s="402" t="n">
        <v>7</v>
      </c>
      <c r="M37" s="402" t="n">
        <v>3</v>
      </c>
      <c r="N37" s="402" t="inlineStr"/>
      <c r="O37" s="402" t="n">
        <v>0</v>
      </c>
      <c r="P37" s="402" t="n"/>
      <c r="Q37" s="402" t="n"/>
      <c r="R37" s="402" t="n"/>
      <c r="S37" s="402" t="n"/>
      <c r="T37" s="402" t="n"/>
      <c r="U37" s="402" t="n"/>
      <c r="V37" s="402" t="n"/>
      <c r="W37" s="402" t="n">
        <v>0</v>
      </c>
      <c r="X37" s="402" t="n">
        <v>1</v>
      </c>
      <c r="Y37" s="402" t="n">
        <v>0</v>
      </c>
      <c r="Z37" s="402" t="n"/>
      <c r="AA37" s="402" t="n"/>
      <c r="AB37" s="402" t="n"/>
    </row>
    <row r="38">
      <c r="A38" s="402" t="n">
        <v>50</v>
      </c>
      <c r="B38" s="402" t="n">
        <v>0</v>
      </c>
      <c r="C38" s="402" t="n">
        <v>0</v>
      </c>
      <c r="D38" s="402" t="n">
        <v>1</v>
      </c>
      <c r="E38" s="402" t="n">
        <v>216</v>
      </c>
      <c r="F38" s="402">
        <f>ROUND(Source!AP29,O38)</f>
        <v/>
      </c>
      <c r="G38" s="402" t="inlineStr">
        <is>
          <t>Оборуд</t>
        </is>
      </c>
      <c r="H38" s="402" t="inlineStr">
        <is>
          <t>Стоимость оборудования (всего)</t>
        </is>
      </c>
      <c r="I38" s="402" t="n"/>
      <c r="J38" s="402" t="n"/>
      <c r="K38" s="402" t="n">
        <v>216</v>
      </c>
      <c r="L38" s="402" t="n">
        <v>8</v>
      </c>
      <c r="M38" s="402" t="n">
        <v>3</v>
      </c>
      <c r="N38" s="402" t="inlineStr"/>
      <c r="O38" s="402" t="n">
        <v>0</v>
      </c>
      <c r="P38" s="402" t="n"/>
      <c r="Q38" s="402" t="n"/>
      <c r="R38" s="402" t="n"/>
      <c r="S38" s="402" t="n"/>
      <c r="T38" s="402" t="n"/>
      <c r="U38" s="402" t="n"/>
      <c r="V38" s="402" t="n"/>
      <c r="W38" s="402" t="n">
        <v>0</v>
      </c>
      <c r="X38" s="402" t="n">
        <v>1</v>
      </c>
      <c r="Y38" s="402" t="n">
        <v>0</v>
      </c>
      <c r="Z38" s="402" t="n"/>
      <c r="AA38" s="402" t="n"/>
      <c r="AB38" s="402" t="n"/>
    </row>
    <row r="39">
      <c r="A39" s="402" t="n">
        <v>50</v>
      </c>
      <c r="B39" s="402" t="n">
        <v>0</v>
      </c>
      <c r="C39" s="402" t="n">
        <v>0</v>
      </c>
      <c r="D39" s="402" t="n">
        <v>1</v>
      </c>
      <c r="E39" s="402" t="n">
        <v>223</v>
      </c>
      <c r="F39" s="402">
        <f>ROUND(Source!AQ29,O39)</f>
        <v/>
      </c>
      <c r="G39" s="402" t="inlineStr">
        <is>
          <t>ОборудЗак</t>
        </is>
      </c>
      <c r="H39" s="402" t="inlineStr">
        <is>
          <t>Стоимость оборудования заказчика</t>
        </is>
      </c>
      <c r="I39" s="402" t="n"/>
      <c r="J39" s="402" t="n"/>
      <c r="K39" s="402" t="n">
        <v>223</v>
      </c>
      <c r="L39" s="402" t="n">
        <v>9</v>
      </c>
      <c r="M39" s="402" t="n">
        <v>3</v>
      </c>
      <c r="N39" s="402" t="inlineStr"/>
      <c r="O39" s="402" t="n">
        <v>0</v>
      </c>
      <c r="P39" s="402" t="n"/>
      <c r="Q39" s="402" t="n"/>
      <c r="R39" s="402" t="n"/>
      <c r="S39" s="402" t="n"/>
      <c r="T39" s="402" t="n"/>
      <c r="U39" s="402" t="n"/>
      <c r="V39" s="402" t="n"/>
      <c r="W39" s="402" t="n">
        <v>0</v>
      </c>
      <c r="X39" s="402" t="n">
        <v>1</v>
      </c>
      <c r="Y39" s="402" t="n">
        <v>0</v>
      </c>
      <c r="Z39" s="402" t="n"/>
      <c r="AA39" s="402" t="n"/>
      <c r="AB39" s="402" t="n"/>
    </row>
    <row r="40">
      <c r="A40" s="402" t="n">
        <v>50</v>
      </c>
      <c r="B40" s="402" t="n">
        <v>0</v>
      </c>
      <c r="C40" s="402" t="n">
        <v>0</v>
      </c>
      <c r="D40" s="402" t="n">
        <v>1</v>
      </c>
      <c r="E40" s="402" t="n">
        <v>229</v>
      </c>
      <c r="F40" s="402">
        <f>ROUND(Source!AZ29,O40)</f>
        <v/>
      </c>
      <c r="G40" s="402" t="inlineStr">
        <is>
          <t>ОборудПод</t>
        </is>
      </c>
      <c r="H40" s="402" t="inlineStr">
        <is>
          <t>Стоимость оборудования подрядчика</t>
        </is>
      </c>
      <c r="I40" s="402" t="n"/>
      <c r="J40" s="402" t="n"/>
      <c r="K40" s="402" t="n">
        <v>229</v>
      </c>
      <c r="L40" s="402" t="n">
        <v>10</v>
      </c>
      <c r="M40" s="402" t="n">
        <v>3</v>
      </c>
      <c r="N40" s="402" t="inlineStr"/>
      <c r="O40" s="402" t="n">
        <v>0</v>
      </c>
      <c r="P40" s="402" t="n"/>
      <c r="Q40" s="402" t="n"/>
      <c r="R40" s="402" t="n"/>
      <c r="S40" s="402" t="n"/>
      <c r="T40" s="402" t="n"/>
      <c r="U40" s="402" t="n"/>
      <c r="V40" s="402" t="n"/>
      <c r="W40" s="402" t="n">
        <v>0</v>
      </c>
      <c r="X40" s="402" t="n">
        <v>1</v>
      </c>
      <c r="Y40" s="402" t="n">
        <v>0</v>
      </c>
      <c r="Z40" s="402" t="n"/>
      <c r="AA40" s="402" t="n"/>
      <c r="AB40" s="402" t="n"/>
    </row>
    <row r="41">
      <c r="A41" s="402" t="n">
        <v>50</v>
      </c>
      <c r="B41" s="402" t="n">
        <v>0</v>
      </c>
      <c r="C41" s="402" t="n">
        <v>0</v>
      </c>
      <c r="D41" s="402" t="n">
        <v>1</v>
      </c>
      <c r="E41" s="402" t="n">
        <v>203</v>
      </c>
      <c r="F41" s="402">
        <f>ROUND(Source!Q29,O41)</f>
        <v/>
      </c>
      <c r="G41" s="402" t="inlineStr">
        <is>
          <t>ЭММ</t>
        </is>
      </c>
      <c r="H41" s="402" t="inlineStr">
        <is>
          <t>Эксплуатация машин</t>
        </is>
      </c>
      <c r="I41" s="402" t="n"/>
      <c r="J41" s="402" t="n"/>
      <c r="K41" s="402" t="n">
        <v>203</v>
      </c>
      <c r="L41" s="402" t="n">
        <v>11</v>
      </c>
      <c r="M41" s="402" t="n">
        <v>3</v>
      </c>
      <c r="N41" s="402" t="inlineStr"/>
      <c r="O41" s="402" t="n">
        <v>0</v>
      </c>
      <c r="P41" s="402" t="n"/>
      <c r="Q41" s="402" t="n"/>
      <c r="R41" s="402" t="n"/>
      <c r="S41" s="402" t="n"/>
      <c r="T41" s="402" t="n"/>
      <c r="U41" s="402" t="n"/>
      <c r="V41" s="402" t="n"/>
      <c r="W41" s="402" t="n">
        <v>0</v>
      </c>
      <c r="X41" s="402" t="n">
        <v>1</v>
      </c>
      <c r="Y41" s="402" t="n">
        <v>0</v>
      </c>
      <c r="Z41" s="402" t="n"/>
      <c r="AA41" s="402" t="n"/>
      <c r="AB41" s="402" t="n"/>
    </row>
    <row r="42">
      <c r="A42" s="402" t="n">
        <v>50</v>
      </c>
      <c r="B42" s="402" t="n">
        <v>0</v>
      </c>
      <c r="C42" s="402" t="n">
        <v>0</v>
      </c>
      <c r="D42" s="402" t="n">
        <v>1</v>
      </c>
      <c r="E42" s="402" t="n">
        <v>231</v>
      </c>
      <c r="F42" s="402">
        <f>ROUND(Source!BB29,O42)</f>
        <v/>
      </c>
      <c r="G42" s="402" t="inlineStr">
        <is>
          <t>ЭММсНРиСП</t>
        </is>
      </c>
      <c r="H42" s="402" t="inlineStr">
        <is>
          <t>Эксплуатация машин по ТСН-2001.16</t>
        </is>
      </c>
      <c r="I42" s="402" t="n"/>
      <c r="J42" s="402" t="n"/>
      <c r="K42" s="402" t="n">
        <v>231</v>
      </c>
      <c r="L42" s="402" t="n">
        <v>12</v>
      </c>
      <c r="M42" s="402" t="n">
        <v>3</v>
      </c>
      <c r="N42" s="402" t="inlineStr"/>
      <c r="O42" s="402" t="n">
        <v>0</v>
      </c>
      <c r="P42" s="402" t="n"/>
      <c r="Q42" s="402" t="n"/>
      <c r="R42" s="402" t="n"/>
      <c r="S42" s="402" t="n"/>
      <c r="T42" s="402" t="n"/>
      <c r="U42" s="402" t="n"/>
      <c r="V42" s="402" t="n"/>
      <c r="W42" s="402" t="n">
        <v>0</v>
      </c>
      <c r="X42" s="402" t="n">
        <v>1</v>
      </c>
      <c r="Y42" s="402" t="n">
        <v>0</v>
      </c>
      <c r="Z42" s="402" t="n"/>
      <c r="AA42" s="402" t="n"/>
      <c r="AB42" s="402" t="n"/>
    </row>
    <row r="43">
      <c r="A43" s="402" t="n">
        <v>50</v>
      </c>
      <c r="B43" s="402" t="n">
        <v>0</v>
      </c>
      <c r="C43" s="402" t="n">
        <v>0</v>
      </c>
      <c r="D43" s="402" t="n">
        <v>1</v>
      </c>
      <c r="E43" s="402" t="n">
        <v>204</v>
      </c>
      <c r="F43" s="402">
        <f>ROUND(Source!R29,O43)</f>
        <v/>
      </c>
      <c r="G43" s="402" t="inlineStr">
        <is>
          <t>ЗПМ</t>
        </is>
      </c>
      <c r="H43" s="402" t="inlineStr">
        <is>
          <t>ЗП машинистов</t>
        </is>
      </c>
      <c r="I43" s="402" t="n"/>
      <c r="J43" s="402" t="n"/>
      <c r="K43" s="402" t="n">
        <v>204</v>
      </c>
      <c r="L43" s="402" t="n">
        <v>13</v>
      </c>
      <c r="M43" s="402" t="n">
        <v>3</v>
      </c>
      <c r="N43" s="402" t="inlineStr"/>
      <c r="O43" s="402" t="n">
        <v>0</v>
      </c>
      <c r="P43" s="402" t="n"/>
      <c r="Q43" s="402" t="n"/>
      <c r="R43" s="402" t="n"/>
      <c r="S43" s="402" t="n"/>
      <c r="T43" s="402" t="n"/>
      <c r="U43" s="402" t="n"/>
      <c r="V43" s="402" t="n"/>
      <c r="W43" s="402" t="n">
        <v>0</v>
      </c>
      <c r="X43" s="402" t="n">
        <v>1</v>
      </c>
      <c r="Y43" s="402" t="n">
        <v>0</v>
      </c>
      <c r="Z43" s="402" t="n"/>
      <c r="AA43" s="402" t="n"/>
      <c r="AB43" s="402" t="n"/>
    </row>
    <row r="44">
      <c r="A44" s="402" t="n">
        <v>50</v>
      </c>
      <c r="B44" s="402" t="n">
        <v>0</v>
      </c>
      <c r="C44" s="402" t="n">
        <v>0</v>
      </c>
      <c r="D44" s="402" t="n">
        <v>1</v>
      </c>
      <c r="E44" s="402" t="n">
        <v>205</v>
      </c>
      <c r="F44" s="402">
        <f>ROUND(Source!S29,O44)</f>
        <v/>
      </c>
      <c r="G44" s="402" t="inlineStr">
        <is>
          <t>ОЗП</t>
        </is>
      </c>
      <c r="H44" s="402" t="inlineStr">
        <is>
          <t>Основная ЗП рабочих</t>
        </is>
      </c>
      <c r="I44" s="402" t="n"/>
      <c r="J44" s="402" t="n"/>
      <c r="K44" s="402" t="n">
        <v>205</v>
      </c>
      <c r="L44" s="402" t="n">
        <v>14</v>
      </c>
      <c r="M44" s="402" t="n">
        <v>3</v>
      </c>
      <c r="N44" s="402" t="inlineStr"/>
      <c r="O44" s="402" t="n">
        <v>0</v>
      </c>
      <c r="P44" s="402" t="n"/>
      <c r="Q44" s="402" t="n"/>
      <c r="R44" s="402" t="n"/>
      <c r="S44" s="402" t="n"/>
      <c r="T44" s="402" t="n"/>
      <c r="U44" s="402" t="n"/>
      <c r="V44" s="402" t="n"/>
      <c r="W44" s="402" t="n">
        <v>0</v>
      </c>
      <c r="X44" s="402" t="n">
        <v>1</v>
      </c>
      <c r="Y44" s="402" t="n">
        <v>0</v>
      </c>
      <c r="Z44" s="402" t="n"/>
      <c r="AA44" s="402" t="n"/>
      <c r="AB44" s="402" t="n"/>
    </row>
    <row r="45">
      <c r="A45" s="402" t="n">
        <v>50</v>
      </c>
      <c r="B45" s="402" t="n">
        <v>0</v>
      </c>
      <c r="C45" s="402" t="n">
        <v>0</v>
      </c>
      <c r="D45" s="402" t="n">
        <v>1</v>
      </c>
      <c r="E45" s="402" t="n">
        <v>232</v>
      </c>
      <c r="F45" s="402">
        <f>ROUND(Source!BC29,O45)</f>
        <v/>
      </c>
      <c r="G45" s="402" t="inlineStr">
        <is>
          <t>ОЗПсНРиСП</t>
        </is>
      </c>
      <c r="H45" s="402" t="inlineStr">
        <is>
          <t>Основная ЗП рабочих по ТСН-2001.16</t>
        </is>
      </c>
      <c r="I45" s="402" t="n"/>
      <c r="J45" s="402" t="n"/>
      <c r="K45" s="402" t="n">
        <v>232</v>
      </c>
      <c r="L45" s="402" t="n">
        <v>15</v>
      </c>
      <c r="M45" s="402" t="n">
        <v>3</v>
      </c>
      <c r="N45" s="402" t="inlineStr"/>
      <c r="O45" s="402" t="n">
        <v>0</v>
      </c>
      <c r="P45" s="402" t="n"/>
      <c r="Q45" s="402" t="n"/>
      <c r="R45" s="402" t="n"/>
      <c r="S45" s="402" t="n"/>
      <c r="T45" s="402" t="n"/>
      <c r="U45" s="402" t="n"/>
      <c r="V45" s="402" t="n"/>
      <c r="W45" s="402" t="n">
        <v>0</v>
      </c>
      <c r="X45" s="402" t="n">
        <v>1</v>
      </c>
      <c r="Y45" s="402" t="n">
        <v>0</v>
      </c>
      <c r="Z45" s="402" t="n"/>
      <c r="AA45" s="402" t="n"/>
      <c r="AB45" s="402" t="n"/>
    </row>
    <row r="46">
      <c r="A46" s="402" t="n">
        <v>50</v>
      </c>
      <c r="B46" s="402" t="n">
        <v>0</v>
      </c>
      <c r="C46" s="402" t="n">
        <v>0</v>
      </c>
      <c r="D46" s="402" t="n">
        <v>1</v>
      </c>
      <c r="E46" s="402" t="n">
        <v>214</v>
      </c>
      <c r="F46" s="402">
        <f>ROUND(Source!AS29,O46)</f>
        <v/>
      </c>
      <c r="G46" s="402" t="inlineStr">
        <is>
          <t>Строит</t>
        </is>
      </c>
      <c r="H46" s="402" t="inlineStr">
        <is>
          <t>Строительные работы с НР и СП</t>
        </is>
      </c>
      <c r="I46" s="402" t="n"/>
      <c r="J46" s="402" t="n"/>
      <c r="K46" s="402" t="n">
        <v>214</v>
      </c>
      <c r="L46" s="402" t="n">
        <v>16</v>
      </c>
      <c r="M46" s="402" t="n">
        <v>3</v>
      </c>
      <c r="N46" s="402" t="inlineStr"/>
      <c r="O46" s="402" t="n">
        <v>0</v>
      </c>
      <c r="P46" s="402" t="n"/>
      <c r="Q46" s="402" t="n"/>
      <c r="R46" s="402" t="n"/>
      <c r="S46" s="402" t="n"/>
      <c r="T46" s="402" t="n"/>
      <c r="U46" s="402" t="n"/>
      <c r="V46" s="402" t="n"/>
      <c r="W46" s="402" t="n">
        <v>0</v>
      </c>
      <c r="X46" s="402" t="n">
        <v>1</v>
      </c>
      <c r="Y46" s="402" t="n">
        <v>0</v>
      </c>
      <c r="Z46" s="402" t="n"/>
      <c r="AA46" s="402" t="n"/>
      <c r="AB46" s="402" t="n"/>
    </row>
    <row r="47">
      <c r="A47" s="402" t="n">
        <v>50</v>
      </c>
      <c r="B47" s="402" t="n">
        <v>0</v>
      </c>
      <c r="C47" s="402" t="n">
        <v>0</v>
      </c>
      <c r="D47" s="402" t="n">
        <v>1</v>
      </c>
      <c r="E47" s="402" t="n">
        <v>215</v>
      </c>
      <c r="F47" s="402">
        <f>ROUND(Source!AT29,O47)</f>
        <v/>
      </c>
      <c r="G47" s="402" t="inlineStr">
        <is>
          <t>Монтаж</t>
        </is>
      </c>
      <c r="H47" s="402" t="inlineStr">
        <is>
          <t>Монтажные работы с НР и СП</t>
        </is>
      </c>
      <c r="I47" s="402" t="n"/>
      <c r="J47" s="402" t="n"/>
      <c r="K47" s="402" t="n">
        <v>215</v>
      </c>
      <c r="L47" s="402" t="n">
        <v>17</v>
      </c>
      <c r="M47" s="402" t="n">
        <v>3</v>
      </c>
      <c r="N47" s="402" t="inlineStr"/>
      <c r="O47" s="402" t="n">
        <v>0</v>
      </c>
      <c r="P47" s="402" t="n"/>
      <c r="Q47" s="402" t="n"/>
      <c r="R47" s="402" t="n"/>
      <c r="S47" s="402" t="n"/>
      <c r="T47" s="402" t="n"/>
      <c r="U47" s="402" t="n"/>
      <c r="V47" s="402" t="n"/>
      <c r="W47" s="402" t="n">
        <v>0</v>
      </c>
      <c r="X47" s="402" t="n">
        <v>1</v>
      </c>
      <c r="Y47" s="402" t="n">
        <v>0</v>
      </c>
      <c r="Z47" s="402" t="n"/>
      <c r="AA47" s="402" t="n"/>
      <c r="AB47" s="402" t="n"/>
    </row>
    <row r="48">
      <c r="A48" s="402" t="n">
        <v>50</v>
      </c>
      <c r="B48" s="402" t="n">
        <v>0</v>
      </c>
      <c r="C48" s="402" t="n">
        <v>0</v>
      </c>
      <c r="D48" s="402" t="n">
        <v>1</v>
      </c>
      <c r="E48" s="402" t="n">
        <v>217</v>
      </c>
      <c r="F48" s="402">
        <f>ROUND(Source!AU29,O48)</f>
        <v/>
      </c>
      <c r="G48" s="402" t="inlineStr">
        <is>
          <t>Прочие</t>
        </is>
      </c>
      <c r="H48" s="402" t="inlineStr">
        <is>
          <t>Прочие работы с НР и СП</t>
        </is>
      </c>
      <c r="I48" s="402" t="n"/>
      <c r="J48" s="402" t="n"/>
      <c r="K48" s="402" t="n">
        <v>217</v>
      </c>
      <c r="L48" s="402" t="n">
        <v>18</v>
      </c>
      <c r="M48" s="402" t="n">
        <v>3</v>
      </c>
      <c r="N48" s="402" t="inlineStr"/>
      <c r="O48" s="402" t="n">
        <v>0</v>
      </c>
      <c r="P48" s="402" t="n"/>
      <c r="Q48" s="402" t="n"/>
      <c r="R48" s="402" t="n"/>
      <c r="S48" s="402" t="n"/>
      <c r="T48" s="402" t="n"/>
      <c r="U48" s="402" t="n"/>
      <c r="V48" s="402" t="n"/>
      <c r="W48" s="402" t="n">
        <v>0</v>
      </c>
      <c r="X48" s="402" t="n">
        <v>1</v>
      </c>
      <c r="Y48" s="402" t="n">
        <v>0</v>
      </c>
      <c r="Z48" s="402" t="n"/>
      <c r="AA48" s="402" t="n"/>
      <c r="AB48" s="402" t="n"/>
    </row>
    <row r="49">
      <c r="A49" s="402" t="n">
        <v>50</v>
      </c>
      <c r="B49" s="402" t="n">
        <v>0</v>
      </c>
      <c r="C49" s="402" t="n">
        <v>0</v>
      </c>
      <c r="D49" s="402" t="n">
        <v>1</v>
      </c>
      <c r="E49" s="402" t="n">
        <v>230</v>
      </c>
      <c r="F49" s="402">
        <f>ROUND(Source!BA29,O49)</f>
        <v/>
      </c>
      <c r="G49" s="402" t="inlineStr">
        <is>
          <t>ПрочиеЗатр</t>
        </is>
      </c>
      <c r="H49" s="402" t="inlineStr">
        <is>
          <t>Прочие затраты по ТСН-2001.16</t>
        </is>
      </c>
      <c r="I49" s="402" t="n"/>
      <c r="J49" s="402" t="n"/>
      <c r="K49" s="402" t="n">
        <v>230</v>
      </c>
      <c r="L49" s="402" t="n">
        <v>19</v>
      </c>
      <c r="M49" s="402" t="n">
        <v>3</v>
      </c>
      <c r="N49" s="402" t="inlineStr"/>
      <c r="O49" s="402" t="n">
        <v>0</v>
      </c>
      <c r="P49" s="402" t="n"/>
      <c r="Q49" s="402" t="n"/>
      <c r="R49" s="402" t="n"/>
      <c r="S49" s="402" t="n"/>
      <c r="T49" s="402" t="n"/>
      <c r="U49" s="402" t="n"/>
      <c r="V49" s="402" t="n"/>
      <c r="W49" s="402" t="n">
        <v>0</v>
      </c>
      <c r="X49" s="402" t="n">
        <v>1</v>
      </c>
      <c r="Y49" s="402" t="n">
        <v>0</v>
      </c>
      <c r="Z49" s="402" t="n"/>
      <c r="AA49" s="402" t="n"/>
      <c r="AB49" s="402" t="n"/>
    </row>
    <row r="50">
      <c r="A50" s="402" t="n">
        <v>50</v>
      </c>
      <c r="B50" s="402" t="n">
        <v>0</v>
      </c>
      <c r="C50" s="402" t="n">
        <v>0</v>
      </c>
      <c r="D50" s="402" t="n">
        <v>1</v>
      </c>
      <c r="E50" s="402" t="n">
        <v>206</v>
      </c>
      <c r="F50" s="402">
        <f>ROUND(Source!T29,O50)</f>
        <v/>
      </c>
      <c r="G50" s="402" t="inlineStr">
        <is>
          <t>ВозврМат</t>
        </is>
      </c>
      <c r="H50" s="402" t="inlineStr">
        <is>
          <t>Возврат материалов</t>
        </is>
      </c>
      <c r="I50" s="402" t="n"/>
      <c r="J50" s="402" t="n"/>
      <c r="K50" s="402" t="n">
        <v>206</v>
      </c>
      <c r="L50" s="402" t="n">
        <v>20</v>
      </c>
      <c r="M50" s="402" t="n">
        <v>3</v>
      </c>
      <c r="N50" s="402" t="inlineStr"/>
      <c r="O50" s="402" t="n">
        <v>0</v>
      </c>
      <c r="P50" s="402" t="n"/>
      <c r="Q50" s="402" t="n"/>
      <c r="R50" s="402" t="n"/>
      <c r="S50" s="402" t="n"/>
      <c r="T50" s="402" t="n"/>
      <c r="U50" s="402" t="n"/>
      <c r="V50" s="402" t="n"/>
      <c r="W50" s="402" t="n">
        <v>0</v>
      </c>
      <c r="X50" s="402" t="n">
        <v>1</v>
      </c>
      <c r="Y50" s="402" t="n">
        <v>0</v>
      </c>
      <c r="Z50" s="402" t="n"/>
      <c r="AA50" s="402" t="n"/>
      <c r="AB50" s="402" t="n"/>
    </row>
    <row r="51">
      <c r="A51" s="402" t="n">
        <v>50</v>
      </c>
      <c r="B51" s="402" t="n">
        <v>0</v>
      </c>
      <c r="C51" s="402" t="n">
        <v>0</v>
      </c>
      <c r="D51" s="402" t="n">
        <v>1</v>
      </c>
      <c r="E51" s="402" t="n">
        <v>207</v>
      </c>
      <c r="F51" s="402">
        <f>ROUND(Source!U29,O51)</f>
        <v/>
      </c>
      <c r="G51" s="402" t="inlineStr">
        <is>
          <t>ТрудСтр</t>
        </is>
      </c>
      <c r="H51" s="402" t="inlineStr">
        <is>
          <t>Трудозатраты строителей</t>
        </is>
      </c>
      <c r="I51" s="402" t="n"/>
      <c r="J51" s="402" t="n"/>
      <c r="K51" s="402" t="n">
        <v>207</v>
      </c>
      <c r="L51" s="402" t="n">
        <v>21</v>
      </c>
      <c r="M51" s="402" t="n">
        <v>3</v>
      </c>
      <c r="N51" s="402" t="inlineStr"/>
      <c r="O51" s="402" t="n">
        <v>7</v>
      </c>
      <c r="P51" s="402" t="n"/>
      <c r="Q51" s="402" t="n"/>
      <c r="R51" s="402" t="n"/>
      <c r="S51" s="402" t="n"/>
      <c r="T51" s="402" t="n"/>
      <c r="U51" s="402" t="n"/>
      <c r="V51" s="402" t="n"/>
      <c r="W51" s="402" t="n">
        <v>0</v>
      </c>
      <c r="X51" s="402" t="n">
        <v>1</v>
      </c>
      <c r="Y51" s="402" t="n">
        <v>0</v>
      </c>
      <c r="Z51" s="402" t="n"/>
      <c r="AA51" s="402" t="n"/>
      <c r="AB51" s="402" t="n"/>
    </row>
    <row r="52">
      <c r="A52" s="402" t="n">
        <v>50</v>
      </c>
      <c r="B52" s="402" t="n">
        <v>0</v>
      </c>
      <c r="C52" s="402" t="n">
        <v>0</v>
      </c>
      <c r="D52" s="402" t="n">
        <v>1</v>
      </c>
      <c r="E52" s="402" t="n">
        <v>208</v>
      </c>
      <c r="F52" s="402">
        <f>ROUND(Source!V29,O52)</f>
        <v/>
      </c>
      <c r="G52" s="402" t="inlineStr">
        <is>
          <t>ТрудМаш</t>
        </is>
      </c>
      <c r="H52" s="402" t="inlineStr">
        <is>
          <t>Трудозатраты машинистов</t>
        </is>
      </c>
      <c r="I52" s="402" t="n"/>
      <c r="J52" s="402" t="n"/>
      <c r="K52" s="402" t="n">
        <v>208</v>
      </c>
      <c r="L52" s="402" t="n">
        <v>22</v>
      </c>
      <c r="M52" s="402" t="n">
        <v>3</v>
      </c>
      <c r="N52" s="402" t="inlineStr"/>
      <c r="O52" s="402" t="n">
        <v>7</v>
      </c>
      <c r="P52" s="402" t="n"/>
      <c r="Q52" s="402" t="n"/>
      <c r="R52" s="402" t="n"/>
      <c r="S52" s="402" t="n"/>
      <c r="T52" s="402" t="n"/>
      <c r="U52" s="402" t="n"/>
      <c r="V52" s="402" t="n"/>
      <c r="W52" s="402" t="n">
        <v>0</v>
      </c>
      <c r="X52" s="402" t="n">
        <v>1</v>
      </c>
      <c r="Y52" s="402" t="n">
        <v>0</v>
      </c>
      <c r="Z52" s="402" t="n"/>
      <c r="AA52" s="402" t="n"/>
      <c r="AB52" s="402" t="n"/>
    </row>
    <row r="53">
      <c r="A53" s="402" t="n">
        <v>50</v>
      </c>
      <c r="B53" s="402" t="n">
        <v>0</v>
      </c>
      <c r="C53" s="402" t="n">
        <v>0</v>
      </c>
      <c r="D53" s="402" t="n">
        <v>1</v>
      </c>
      <c r="E53" s="402" t="n">
        <v>209</v>
      </c>
      <c r="F53" s="402">
        <f>ROUND(Source!W29,O53)</f>
        <v/>
      </c>
      <c r="G53" s="402" t="inlineStr">
        <is>
          <t>ТранспМат</t>
        </is>
      </c>
      <c r="H53" s="402" t="inlineStr">
        <is>
          <t>Транспорт материалов</t>
        </is>
      </c>
      <c r="I53" s="402" t="n"/>
      <c r="J53" s="402" t="n"/>
      <c r="K53" s="402" t="n">
        <v>209</v>
      </c>
      <c r="L53" s="402" t="n">
        <v>23</v>
      </c>
      <c r="M53" s="402" t="n">
        <v>3</v>
      </c>
      <c r="N53" s="402" t="inlineStr"/>
      <c r="O53" s="402" t="n">
        <v>0</v>
      </c>
      <c r="P53" s="402" t="n"/>
      <c r="Q53" s="402" t="n"/>
      <c r="R53" s="402" t="n"/>
      <c r="S53" s="402" t="n"/>
      <c r="T53" s="402" t="n"/>
      <c r="U53" s="402" t="n"/>
      <c r="V53" s="402" t="n"/>
      <c r="W53" s="402" t="n">
        <v>0</v>
      </c>
      <c r="X53" s="402" t="n">
        <v>1</v>
      </c>
      <c r="Y53" s="402" t="n">
        <v>0</v>
      </c>
      <c r="Z53" s="402" t="n"/>
      <c r="AA53" s="402" t="n"/>
      <c r="AB53" s="402" t="n"/>
    </row>
    <row r="54">
      <c r="A54" s="402" t="n">
        <v>50</v>
      </c>
      <c r="B54" s="402" t="n">
        <v>0</v>
      </c>
      <c r="C54" s="402" t="n">
        <v>0</v>
      </c>
      <c r="D54" s="402" t="n">
        <v>1</v>
      </c>
      <c r="E54" s="402" t="n">
        <v>233</v>
      </c>
      <c r="F54" s="402">
        <f>ROUND(Source!BD29,O54)</f>
        <v/>
      </c>
      <c r="G54" s="402" t="inlineStr">
        <is>
          <t>Перевозка</t>
        </is>
      </c>
      <c r="H54" s="402" t="inlineStr">
        <is>
          <t>Перевозка грузов</t>
        </is>
      </c>
      <c r="I54" s="402" t="n"/>
      <c r="J54" s="402" t="n"/>
      <c r="K54" s="402" t="n">
        <v>233</v>
      </c>
      <c r="L54" s="402" t="n">
        <v>24</v>
      </c>
      <c r="M54" s="402" t="n">
        <v>3</v>
      </c>
      <c r="N54" s="402" t="inlineStr"/>
      <c r="O54" s="402" t="n">
        <v>0</v>
      </c>
      <c r="P54" s="402" t="n"/>
      <c r="Q54" s="402" t="n"/>
      <c r="R54" s="402" t="n"/>
      <c r="S54" s="402" t="n"/>
      <c r="T54" s="402" t="n"/>
      <c r="U54" s="402" t="n"/>
      <c r="V54" s="402" t="n"/>
      <c r="W54" s="402" t="n">
        <v>0</v>
      </c>
      <c r="X54" s="402" t="n">
        <v>1</v>
      </c>
      <c r="Y54" s="402" t="n">
        <v>0</v>
      </c>
      <c r="Z54" s="402" t="n"/>
      <c r="AA54" s="402" t="n"/>
      <c r="AB54" s="402" t="n"/>
    </row>
    <row r="55">
      <c r="A55" s="402" t="n">
        <v>50</v>
      </c>
      <c r="B55" s="402" t="n">
        <v>0</v>
      </c>
      <c r="C55" s="402" t="n">
        <v>0</v>
      </c>
      <c r="D55" s="402" t="n">
        <v>1</v>
      </c>
      <c r="E55" s="402" t="n">
        <v>210</v>
      </c>
      <c r="F55" s="402">
        <f>ROUND(Source!X29,O55)</f>
        <v/>
      </c>
      <c r="G55" s="402" t="inlineStr">
        <is>
          <t>НР</t>
        </is>
      </c>
      <c r="H55" s="402" t="inlineStr">
        <is>
          <t>Накладные расходы</t>
        </is>
      </c>
      <c r="I55" s="402" t="n"/>
      <c r="J55" s="402" t="n"/>
      <c r="K55" s="402" t="n">
        <v>210</v>
      </c>
      <c r="L55" s="402" t="n">
        <v>25</v>
      </c>
      <c r="M55" s="402" t="n">
        <v>3</v>
      </c>
      <c r="N55" s="402" t="inlineStr"/>
      <c r="O55" s="402" t="n">
        <v>0</v>
      </c>
      <c r="P55" s="402" t="n"/>
      <c r="Q55" s="402" t="n"/>
      <c r="R55" s="402" t="n"/>
      <c r="S55" s="402" t="n"/>
      <c r="T55" s="402" t="n"/>
      <c r="U55" s="402" t="n"/>
      <c r="V55" s="402" t="n"/>
      <c r="W55" s="402" t="n">
        <v>0</v>
      </c>
      <c r="X55" s="402" t="n">
        <v>1</v>
      </c>
      <c r="Y55" s="402" t="n">
        <v>0</v>
      </c>
      <c r="Z55" s="402" t="n"/>
      <c r="AA55" s="402" t="n"/>
      <c r="AB55" s="402" t="n"/>
    </row>
    <row r="56">
      <c r="A56" s="402" t="n">
        <v>50</v>
      </c>
      <c r="B56" s="402" t="n">
        <v>0</v>
      </c>
      <c r="C56" s="402" t="n">
        <v>0</v>
      </c>
      <c r="D56" s="402" t="n">
        <v>1</v>
      </c>
      <c r="E56" s="402" t="n">
        <v>211</v>
      </c>
      <c r="F56" s="402">
        <f>ROUND(Source!Y29,O56)</f>
        <v/>
      </c>
      <c r="G56" s="402" t="inlineStr">
        <is>
          <t>СмПриб</t>
        </is>
      </c>
      <c r="H56" s="402" t="inlineStr">
        <is>
          <t>Сметная прибыль</t>
        </is>
      </c>
      <c r="I56" s="402" t="n"/>
      <c r="J56" s="402" t="n"/>
      <c r="K56" s="402" t="n">
        <v>211</v>
      </c>
      <c r="L56" s="402" t="n">
        <v>26</v>
      </c>
      <c r="M56" s="402" t="n">
        <v>3</v>
      </c>
      <c r="N56" s="402" t="inlineStr"/>
      <c r="O56" s="402" t="n">
        <v>0</v>
      </c>
      <c r="P56" s="402" t="n"/>
      <c r="Q56" s="402" t="n"/>
      <c r="R56" s="402" t="n"/>
      <c r="S56" s="402" t="n"/>
      <c r="T56" s="402" t="n"/>
      <c r="U56" s="402" t="n"/>
      <c r="V56" s="402" t="n"/>
      <c r="W56" s="402" t="n">
        <v>0</v>
      </c>
      <c r="X56" s="402" t="n">
        <v>1</v>
      </c>
      <c r="Y56" s="402" t="n">
        <v>0</v>
      </c>
      <c r="Z56" s="402" t="n"/>
      <c r="AA56" s="402" t="n"/>
      <c r="AB56" s="402" t="n"/>
    </row>
    <row r="57">
      <c r="A57" s="402" t="n">
        <v>50</v>
      </c>
      <c r="B57" s="402" t="n">
        <v>0</v>
      </c>
      <c r="C57" s="402" t="n">
        <v>0</v>
      </c>
      <c r="D57" s="402" t="n">
        <v>1</v>
      </c>
      <c r="E57" s="402" t="n">
        <v>224</v>
      </c>
      <c r="F57" s="402">
        <f>ROUND(Source!AR29,O57)</f>
        <v/>
      </c>
      <c r="G57" s="402" t="inlineStr">
        <is>
          <t>Всего</t>
        </is>
      </c>
      <c r="H57" s="402" t="inlineStr">
        <is>
          <t>Всего с НР и СП</t>
        </is>
      </c>
      <c r="I57" s="402" t="n"/>
      <c r="J57" s="402" t="n"/>
      <c r="K57" s="402" t="n">
        <v>224</v>
      </c>
      <c r="L57" s="402" t="n">
        <v>27</v>
      </c>
      <c r="M57" s="402" t="n">
        <v>3</v>
      </c>
      <c r="N57" s="402" t="inlineStr"/>
      <c r="O57" s="402" t="n">
        <v>0</v>
      </c>
      <c r="P57" s="402" t="n"/>
      <c r="Q57" s="402" t="n"/>
      <c r="R57" s="402" t="n"/>
      <c r="S57" s="402" t="n"/>
      <c r="T57" s="402" t="n"/>
      <c r="U57" s="402" t="n"/>
      <c r="V57" s="402" t="n"/>
      <c r="W57" s="402" t="n">
        <v>0</v>
      </c>
      <c r="X57" s="402" t="n">
        <v>1</v>
      </c>
      <c r="Y57" s="402" t="n">
        <v>0</v>
      </c>
      <c r="Z57" s="402" t="n"/>
      <c r="AA57" s="402" t="n"/>
      <c r="AB57" s="402" t="n"/>
    </row>
    <row r="58">
      <c r="A58" s="402" t="n">
        <v>50</v>
      </c>
      <c r="B58" s="402" t="n">
        <v>0</v>
      </c>
      <c r="C58" s="402" t="n">
        <v>0</v>
      </c>
      <c r="D58" s="402" t="n">
        <v>2</v>
      </c>
      <c r="E58" s="402" t="n">
        <v>0</v>
      </c>
      <c r="F58" s="402">
        <f>ROUND(F57,O58)</f>
        <v/>
      </c>
      <c r="G58" s="402" t="inlineStr">
        <is>
          <t>и1</t>
        </is>
      </c>
      <c r="H58" s="402" t="inlineStr">
        <is>
          <t>Итого</t>
        </is>
      </c>
      <c r="I58" s="402" t="n"/>
      <c r="J58" s="402" t="n"/>
      <c r="K58" s="402" t="n">
        <v>212</v>
      </c>
      <c r="L58" s="402" t="n">
        <v>28</v>
      </c>
      <c r="M58" s="402" t="n">
        <v>0</v>
      </c>
      <c r="N58" s="402" t="inlineStr"/>
      <c r="O58" s="402" t="n">
        <v>0</v>
      </c>
      <c r="P58" s="402" t="n"/>
      <c r="Q58" s="402" t="n"/>
      <c r="R58" s="402" t="n"/>
      <c r="S58" s="402" t="n"/>
      <c r="T58" s="402" t="n"/>
      <c r="U58" s="402" t="n"/>
      <c r="V58" s="402" t="n"/>
      <c r="W58" s="402" t="n">
        <v>0</v>
      </c>
      <c r="X58" s="402" t="n">
        <v>1</v>
      </c>
      <c r="Y58" s="402" t="n">
        <v>0</v>
      </c>
      <c r="Z58" s="402" t="n"/>
      <c r="AA58" s="402" t="n"/>
      <c r="AB58" s="402" t="n"/>
    </row>
    <row r="59">
      <c r="A59" s="402" t="n">
        <v>50</v>
      </c>
      <c r="B59" s="402" t="n">
        <v>0</v>
      </c>
      <c r="C59" s="402" t="n">
        <v>0</v>
      </c>
      <c r="D59" s="402" t="n">
        <v>2</v>
      </c>
      <c r="E59" s="402" t="n">
        <v>0</v>
      </c>
      <c r="F59" s="402">
        <f>ROUND(F58*0.22,O59)</f>
        <v/>
      </c>
      <c r="G59" s="402" t="inlineStr">
        <is>
          <t>и2</t>
        </is>
      </c>
      <c r="H59" s="402" t="inlineStr">
        <is>
          <t>НДС 22%</t>
        </is>
      </c>
      <c r="I59" s="402" t="n"/>
      <c r="J59" s="402" t="n"/>
      <c r="K59" s="402" t="n">
        <v>212</v>
      </c>
      <c r="L59" s="402" t="n">
        <v>29</v>
      </c>
      <c r="M59" s="402" t="n">
        <v>0</v>
      </c>
      <c r="N59" s="402" t="inlineStr"/>
      <c r="O59" s="402" t="n">
        <v>0</v>
      </c>
      <c r="P59" s="402" t="n"/>
      <c r="Q59" s="402" t="n"/>
      <c r="R59" s="402" t="n"/>
      <c r="S59" s="402" t="n"/>
      <c r="T59" s="402" t="n"/>
      <c r="U59" s="402" t="n"/>
      <c r="V59" s="402" t="n"/>
      <c r="W59" s="402" t="n">
        <v>0</v>
      </c>
      <c r="X59" s="402" t="n">
        <v>1</v>
      </c>
      <c r="Y59" s="402" t="n">
        <v>0</v>
      </c>
      <c r="Z59" s="402" t="n"/>
      <c r="AA59" s="402" t="n"/>
      <c r="AB59" s="402" t="n"/>
    </row>
    <row r="60">
      <c r="A60" s="402" t="n">
        <v>50</v>
      </c>
      <c r="B60" s="402" t="n">
        <v>0</v>
      </c>
      <c r="C60" s="402" t="n">
        <v>0</v>
      </c>
      <c r="D60" s="402" t="n">
        <v>2</v>
      </c>
      <c r="E60" s="402" t="n">
        <v>213</v>
      </c>
      <c r="F60" s="402">
        <f>ROUND(F58+F59,O60)</f>
        <v/>
      </c>
      <c r="G60" s="402" t="inlineStr">
        <is>
          <t>и3</t>
        </is>
      </c>
      <c r="H60" s="402" t="inlineStr">
        <is>
          <t>Всего</t>
        </is>
      </c>
      <c r="I60" s="402" t="n"/>
      <c r="J60" s="402" t="n"/>
      <c r="K60" s="402" t="n">
        <v>212</v>
      </c>
      <c r="L60" s="402" t="n">
        <v>30</v>
      </c>
      <c r="M60" s="402" t="n">
        <v>0</v>
      </c>
      <c r="N60" s="402" t="inlineStr"/>
      <c r="O60" s="402" t="n">
        <v>0</v>
      </c>
      <c r="P60" s="402" t="n"/>
      <c r="Q60" s="402" t="n"/>
      <c r="R60" s="402" t="n"/>
      <c r="S60" s="402" t="n"/>
      <c r="T60" s="402" t="n"/>
      <c r="U60" s="402" t="n"/>
      <c r="V60" s="402" t="n"/>
      <c r="W60" s="402" t="n">
        <v>0</v>
      </c>
      <c r="X60" s="402" t="n">
        <v>1</v>
      </c>
      <c r="Y60" s="402" t="n">
        <v>0</v>
      </c>
      <c r="Z60" s="402" t="n"/>
      <c r="AA60" s="402" t="n"/>
      <c r="AB60" s="402" t="n"/>
    </row>
    <row r="61"/>
    <row r="62">
      <c r="A62" s="399" t="n">
        <v>3</v>
      </c>
      <c r="B62" s="399" t="n">
        <v>0</v>
      </c>
      <c r="C62" s="399" t="n"/>
      <c r="D62" s="399">
        <f>ROW(A80)</f>
        <v/>
      </c>
      <c r="E62" s="399" t="n"/>
      <c r="F62" s="399" t="inlineStr">
        <is>
          <t>Новая локальная смета</t>
        </is>
      </c>
      <c r="G62" s="399" t="inlineStr">
        <is>
          <t>Текстильщиков 2</t>
        </is>
      </c>
      <c r="H62" s="399" t="inlineStr"/>
      <c r="I62" s="399" t="n">
        <v>0</v>
      </c>
      <c r="J62" s="399" t="inlineStr"/>
      <c r="K62" s="399" t="n">
        <v>0</v>
      </c>
      <c r="L62" s="399" t="inlineStr">
        <is>
          <t>Новая локальная смета</t>
        </is>
      </c>
      <c r="M62" s="399" t="inlineStr"/>
      <c r="N62" s="399" t="n"/>
      <c r="O62" s="399" t="n"/>
      <c r="P62" s="399" t="n"/>
      <c r="Q62" s="399" t="n"/>
      <c r="R62" s="399" t="n"/>
      <c r="S62" s="399" t="n">
        <v>0</v>
      </c>
      <c r="T62" s="399" t="n"/>
      <c r="U62" s="399" t="inlineStr"/>
      <c r="V62" s="399" t="n">
        <v>0</v>
      </c>
      <c r="W62" s="399" t="n"/>
      <c r="X62" s="399" t="n"/>
      <c r="Y62" s="399" t="n"/>
      <c r="Z62" s="399" t="n"/>
      <c r="AA62" s="399" t="n"/>
      <c r="AB62" s="399" t="inlineStr"/>
      <c r="AC62" s="399" t="inlineStr"/>
      <c r="AD62" s="399" t="inlineStr"/>
      <c r="AE62" s="399" t="inlineStr"/>
      <c r="AF62" s="399" t="inlineStr"/>
      <c r="AG62" s="399" t="inlineStr"/>
      <c r="AH62" s="399" t="n"/>
      <c r="AI62" s="399" t="n"/>
      <c r="AJ62" s="399" t="n"/>
      <c r="AK62" s="399" t="n"/>
      <c r="AL62" s="399" t="n"/>
      <c r="AM62" s="399" t="n"/>
      <c r="AN62" s="399" t="n"/>
      <c r="AO62" s="399" t="n"/>
      <c r="AP62" s="399" t="inlineStr"/>
      <c r="AQ62" s="399" t="inlineStr"/>
      <c r="AR62" s="399" t="inlineStr"/>
      <c r="AS62" s="399" t="n"/>
      <c r="AT62" s="399" t="n"/>
      <c r="AU62" s="399" t="n"/>
      <c r="AV62" s="399" t="n"/>
      <c r="AW62" s="399" t="n"/>
      <c r="AX62" s="399" t="n"/>
      <c r="AY62" s="399" t="n"/>
      <c r="AZ62" s="399" t="inlineStr"/>
      <c r="BA62" s="399" t="n"/>
      <c r="BB62" s="399" t="inlineStr"/>
      <c r="BC62" s="399" t="inlineStr"/>
      <c r="BD62" s="399" t="inlineStr"/>
      <c r="BE62" s="399" t="inlineStr"/>
      <c r="BF62" s="399" t="inlineStr"/>
      <c r="BG62" s="399" t="inlineStr"/>
      <c r="BH62" s="399" t="inlineStr"/>
      <c r="BI62" s="399" t="inlineStr"/>
      <c r="BJ62" s="399" t="inlineStr"/>
      <c r="BK62" s="399" t="inlineStr"/>
      <c r="BL62" s="399" t="inlineStr"/>
      <c r="BM62" s="399" t="inlineStr"/>
      <c r="BN62" s="399" t="inlineStr"/>
      <c r="BO62" s="399" t="inlineStr"/>
      <c r="BP62" s="399" t="inlineStr"/>
      <c r="BQ62" s="399" t="n"/>
      <c r="BR62" s="399" t="n"/>
      <c r="BS62" s="399" t="n"/>
      <c r="BT62" s="399" t="n"/>
      <c r="BU62" s="399" t="n"/>
      <c r="BV62" s="399" t="n"/>
      <c r="BW62" s="399" t="n"/>
      <c r="BX62" s="399" t="n">
        <v>0</v>
      </c>
      <c r="BY62" s="399" t="n"/>
      <c r="BZ62" s="399" t="n"/>
      <c r="CA62" s="399" t="n"/>
      <c r="CB62" s="399" t="n"/>
      <c r="CC62" s="399" t="n"/>
      <c r="CD62" s="399" t="n"/>
      <c r="CE62" s="399" t="n"/>
      <c r="CF62" s="399" t="n">
        <v>0</v>
      </c>
      <c r="CG62" s="399" t="n">
        <v>0</v>
      </c>
      <c r="CH62" s="399" t="n"/>
      <c r="CI62" s="399" t="inlineStr"/>
      <c r="CJ62" s="399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400" t="n">
        <v>52</v>
      </c>
      <c r="B64" s="400">
        <f>B80</f>
        <v/>
      </c>
      <c r="C64" s="400">
        <f>C80</f>
        <v/>
      </c>
      <c r="D64" s="400">
        <f>D80</f>
        <v/>
      </c>
      <c r="E64" s="400">
        <f>E80</f>
        <v/>
      </c>
      <c r="F64" s="400">
        <f>F80</f>
        <v/>
      </c>
      <c r="G64" s="400">
        <f>G80</f>
        <v/>
      </c>
      <c r="H64" s="400" t="n"/>
      <c r="I64" s="400" t="n"/>
      <c r="J64" s="400" t="n"/>
      <c r="K64" s="400" t="n"/>
      <c r="L64" s="400" t="n"/>
      <c r="M64" s="400" t="n"/>
      <c r="N64" s="400" t="n"/>
      <c r="O64" s="400">
        <f>O80</f>
        <v/>
      </c>
      <c r="P64" s="400">
        <f>P80</f>
        <v/>
      </c>
      <c r="Q64" s="400">
        <f>Q80</f>
        <v/>
      </c>
      <c r="R64" s="400">
        <f>R80</f>
        <v/>
      </c>
      <c r="S64" s="400">
        <f>S80</f>
        <v/>
      </c>
      <c r="T64" s="400">
        <f>T80</f>
        <v/>
      </c>
      <c r="U64" s="400">
        <f>U80</f>
        <v/>
      </c>
      <c r="V64" s="400">
        <f>V80</f>
        <v/>
      </c>
      <c r="W64" s="400">
        <f>W80</f>
        <v/>
      </c>
      <c r="X64" s="400">
        <f>X80</f>
        <v/>
      </c>
      <c r="Y64" s="400">
        <f>Y80</f>
        <v/>
      </c>
      <c r="Z64" s="400">
        <f>Z80</f>
        <v/>
      </c>
      <c r="AA64" s="400">
        <f>AA80</f>
        <v/>
      </c>
      <c r="AB64" s="400">
        <f>AB80</f>
        <v/>
      </c>
      <c r="AC64" s="400">
        <f>AC80</f>
        <v/>
      </c>
      <c r="AD64" s="400">
        <f>AD80</f>
        <v/>
      </c>
      <c r="AE64" s="400">
        <f>AE80</f>
        <v/>
      </c>
      <c r="AF64" s="400">
        <f>AF80</f>
        <v/>
      </c>
      <c r="AG64" s="400">
        <f>AG80</f>
        <v/>
      </c>
      <c r="AH64" s="400">
        <f>AH80</f>
        <v/>
      </c>
      <c r="AI64" s="400">
        <f>AI80</f>
        <v/>
      </c>
      <c r="AJ64" s="400">
        <f>AJ80</f>
        <v/>
      </c>
      <c r="AK64" s="400">
        <f>AK80</f>
        <v/>
      </c>
      <c r="AL64" s="400">
        <f>AL80</f>
        <v/>
      </c>
      <c r="AM64" s="400">
        <f>AM80</f>
        <v/>
      </c>
      <c r="AN64" s="400">
        <f>AN80</f>
        <v/>
      </c>
      <c r="AO64" s="400">
        <f>AO80</f>
        <v/>
      </c>
      <c r="AP64" s="400">
        <f>AP80</f>
        <v/>
      </c>
      <c r="AQ64" s="400">
        <f>AQ80</f>
        <v/>
      </c>
      <c r="AR64" s="400">
        <f>AR80</f>
        <v/>
      </c>
      <c r="AS64" s="400">
        <f>AS80</f>
        <v/>
      </c>
      <c r="AT64" s="400">
        <f>AT80</f>
        <v/>
      </c>
      <c r="AU64" s="400">
        <f>AU80</f>
        <v/>
      </c>
      <c r="AV64" s="400">
        <f>AV80</f>
        <v/>
      </c>
      <c r="AW64" s="400">
        <f>AW80</f>
        <v/>
      </c>
      <c r="AX64" s="400">
        <f>AX80</f>
        <v/>
      </c>
      <c r="AY64" s="400">
        <f>AY80</f>
        <v/>
      </c>
      <c r="AZ64" s="400">
        <f>AZ80</f>
        <v/>
      </c>
      <c r="BA64" s="400">
        <f>BA80</f>
        <v/>
      </c>
      <c r="BB64" s="400">
        <f>BB80</f>
        <v/>
      </c>
      <c r="BC64" s="400">
        <f>BC80</f>
        <v/>
      </c>
      <c r="BD64" s="400">
        <f>BD80</f>
        <v/>
      </c>
      <c r="BE64" s="400">
        <f>BE80</f>
        <v/>
      </c>
      <c r="BF64" s="400">
        <f>BF80</f>
        <v/>
      </c>
      <c r="BG64" s="400">
        <f>BG80</f>
        <v/>
      </c>
      <c r="BH64" s="400">
        <f>BH80</f>
        <v/>
      </c>
      <c r="BI64" s="400">
        <f>BI80</f>
        <v/>
      </c>
      <c r="BJ64" s="400">
        <f>BJ80</f>
        <v/>
      </c>
      <c r="BK64" s="400">
        <f>BK80</f>
        <v/>
      </c>
      <c r="BL64" s="400">
        <f>BL80</f>
        <v/>
      </c>
      <c r="BM64" s="400">
        <f>BM80</f>
        <v/>
      </c>
      <c r="BN64" s="400">
        <f>BN80</f>
        <v/>
      </c>
      <c r="BO64" s="400">
        <f>BO80</f>
        <v/>
      </c>
      <c r="BP64" s="400">
        <f>BP80</f>
        <v/>
      </c>
      <c r="BQ64" s="400">
        <f>BQ80</f>
        <v/>
      </c>
      <c r="BR64" s="400">
        <f>BR80</f>
        <v/>
      </c>
      <c r="BS64" s="400">
        <f>BS80</f>
        <v/>
      </c>
      <c r="BT64" s="400">
        <f>BT80</f>
        <v/>
      </c>
      <c r="BU64" s="400">
        <f>BU80</f>
        <v/>
      </c>
      <c r="BV64" s="400">
        <f>BV80</f>
        <v/>
      </c>
      <c r="BW64" s="400">
        <f>BW80</f>
        <v/>
      </c>
      <c r="BX64" s="400">
        <f>BX80</f>
        <v/>
      </c>
      <c r="BY64" s="400">
        <f>BY80</f>
        <v/>
      </c>
      <c r="BZ64" s="400">
        <f>BZ80</f>
        <v/>
      </c>
      <c r="CA64" s="400">
        <f>CA80</f>
        <v/>
      </c>
      <c r="CB64" s="400">
        <f>CB80</f>
        <v/>
      </c>
      <c r="CC64" s="400">
        <f>CC80</f>
        <v/>
      </c>
      <c r="CD64" s="400">
        <f>CD80</f>
        <v/>
      </c>
      <c r="CE64" s="400">
        <f>CE80</f>
        <v/>
      </c>
      <c r="CF64" s="400">
        <f>CF80</f>
        <v/>
      </c>
      <c r="CG64" s="400">
        <f>CG80</f>
        <v/>
      </c>
      <c r="CH64" s="400">
        <f>CH80</f>
        <v/>
      </c>
      <c r="CI64" s="400">
        <f>CI80</f>
        <v/>
      </c>
      <c r="CJ64" s="400">
        <f>CJ80</f>
        <v/>
      </c>
      <c r="CK64" s="400">
        <f>CK80</f>
        <v/>
      </c>
      <c r="CL64" s="400">
        <f>CL80</f>
        <v/>
      </c>
      <c r="CM64" s="400">
        <f>CM80</f>
        <v/>
      </c>
      <c r="CN64" s="400">
        <f>CN80</f>
        <v/>
      </c>
      <c r="CO64" s="400">
        <f>CO80</f>
        <v/>
      </c>
      <c r="CP64" s="400">
        <f>CP80</f>
        <v/>
      </c>
      <c r="CQ64" s="400">
        <f>CQ80</f>
        <v/>
      </c>
      <c r="CR64" s="400">
        <f>CR80</f>
        <v/>
      </c>
      <c r="CS64" s="400">
        <f>CS80</f>
        <v/>
      </c>
      <c r="CT64" s="400">
        <f>CT80</f>
        <v/>
      </c>
      <c r="CU64" s="400">
        <f>CU80</f>
        <v/>
      </c>
      <c r="CV64" s="400">
        <f>CV80</f>
        <v/>
      </c>
      <c r="CW64" s="400">
        <f>CW80</f>
        <v/>
      </c>
      <c r="CX64" s="400">
        <f>CX80</f>
        <v/>
      </c>
      <c r="CY64" s="400">
        <f>CY80</f>
        <v/>
      </c>
      <c r="CZ64" s="400">
        <f>CZ80</f>
        <v/>
      </c>
      <c r="DA64" s="400">
        <f>DA80</f>
        <v/>
      </c>
      <c r="DB64" s="400">
        <f>DB80</f>
        <v/>
      </c>
      <c r="DC64" s="400">
        <f>DC80</f>
        <v/>
      </c>
      <c r="DD64" s="400">
        <f>DD80</f>
        <v/>
      </c>
      <c r="DE64" s="400">
        <f>DE80</f>
        <v/>
      </c>
      <c r="DF64" s="400">
        <f>DF80</f>
        <v/>
      </c>
      <c r="DG64" s="401">
        <f>DG80</f>
        <v/>
      </c>
      <c r="DH64" s="401">
        <f>DH80</f>
        <v/>
      </c>
      <c r="DI64" s="401">
        <f>DI80</f>
        <v/>
      </c>
      <c r="DJ64" s="401">
        <f>DJ80</f>
        <v/>
      </c>
      <c r="DK64" s="401">
        <f>DK80</f>
        <v/>
      </c>
      <c r="DL64" s="401">
        <f>DL80</f>
        <v/>
      </c>
      <c r="DM64" s="401">
        <f>DM80</f>
        <v/>
      </c>
      <c r="DN64" s="401">
        <f>DN80</f>
        <v/>
      </c>
      <c r="DO64" s="401">
        <f>DO80</f>
        <v/>
      </c>
      <c r="DP64" s="401">
        <f>DP80</f>
        <v/>
      </c>
      <c r="DQ64" s="401">
        <f>DQ80</f>
        <v/>
      </c>
      <c r="DR64" s="401">
        <f>DR80</f>
        <v/>
      </c>
      <c r="DS64" s="401">
        <f>DS80</f>
        <v/>
      </c>
      <c r="DT64" s="401">
        <f>DT80</f>
        <v/>
      </c>
      <c r="DU64" s="401">
        <f>DU80</f>
        <v/>
      </c>
      <c r="DV64" s="401">
        <f>DV80</f>
        <v/>
      </c>
      <c r="DW64" s="401">
        <f>DW80</f>
        <v/>
      </c>
      <c r="DX64" s="401">
        <f>DX80</f>
        <v/>
      </c>
      <c r="DY64" s="401">
        <f>DY80</f>
        <v/>
      </c>
      <c r="DZ64" s="401">
        <f>DZ80</f>
        <v/>
      </c>
      <c r="EA64" s="401">
        <f>EA80</f>
        <v/>
      </c>
      <c r="EB64" s="401">
        <f>EB80</f>
        <v/>
      </c>
      <c r="EC64" s="401">
        <f>EC80</f>
        <v/>
      </c>
      <c r="ED64" s="401">
        <f>ED80</f>
        <v/>
      </c>
      <c r="EE64" s="401">
        <f>EE80</f>
        <v/>
      </c>
      <c r="EF64" s="401">
        <f>EF80</f>
        <v/>
      </c>
      <c r="EG64" s="401">
        <f>EG80</f>
        <v/>
      </c>
      <c r="EH64" s="401">
        <f>EH80</f>
        <v/>
      </c>
      <c r="EI64" s="401">
        <f>EI80</f>
        <v/>
      </c>
      <c r="EJ64" s="401">
        <f>EJ80</f>
        <v/>
      </c>
      <c r="EK64" s="401">
        <f>EK80</f>
        <v/>
      </c>
      <c r="EL64" s="401">
        <f>EL80</f>
        <v/>
      </c>
      <c r="EM64" s="401">
        <f>EM80</f>
        <v/>
      </c>
      <c r="EN64" s="401">
        <f>EN80</f>
        <v/>
      </c>
      <c r="EO64" s="401">
        <f>EO80</f>
        <v/>
      </c>
      <c r="EP64" s="401">
        <f>EP80</f>
        <v/>
      </c>
      <c r="EQ64" s="401">
        <f>EQ80</f>
        <v/>
      </c>
      <c r="ER64" s="401">
        <f>ER80</f>
        <v/>
      </c>
      <c r="ES64" s="401">
        <f>ES80</f>
        <v/>
      </c>
      <c r="ET64" s="401">
        <f>ET80</f>
        <v/>
      </c>
      <c r="EU64" s="401">
        <f>EU80</f>
        <v/>
      </c>
      <c r="EV64" s="401">
        <f>EV80</f>
        <v/>
      </c>
      <c r="EW64" s="401">
        <f>EW80</f>
        <v/>
      </c>
      <c r="EX64" s="401">
        <f>EX80</f>
        <v/>
      </c>
      <c r="EY64" s="401">
        <f>EY80</f>
        <v/>
      </c>
      <c r="EZ64" s="401">
        <f>EZ80</f>
        <v/>
      </c>
      <c r="FA64" s="401">
        <f>FA80</f>
        <v/>
      </c>
      <c r="FB64" s="401">
        <f>FB80</f>
        <v/>
      </c>
      <c r="FC64" s="401">
        <f>FC80</f>
        <v/>
      </c>
      <c r="FD64" s="401">
        <f>FD80</f>
        <v/>
      </c>
      <c r="FE64" s="401">
        <f>FE80</f>
        <v/>
      </c>
      <c r="FF64" s="401">
        <f>FF80</f>
        <v/>
      </c>
      <c r="FG64" s="401">
        <f>FG80</f>
        <v/>
      </c>
      <c r="FH64" s="401">
        <f>FH80</f>
        <v/>
      </c>
      <c r="FI64" s="401">
        <f>FI80</f>
        <v/>
      </c>
      <c r="FJ64" s="401">
        <f>FJ80</f>
        <v/>
      </c>
      <c r="FK64" s="401">
        <f>FK80</f>
        <v/>
      </c>
      <c r="FL64" s="401">
        <f>FL80</f>
        <v/>
      </c>
      <c r="FM64" s="401">
        <f>FM80</f>
        <v/>
      </c>
      <c r="FN64" s="401">
        <f>FN80</f>
        <v/>
      </c>
      <c r="FO64" s="401">
        <f>FO80</f>
        <v/>
      </c>
      <c r="FP64" s="401">
        <f>FP80</f>
        <v/>
      </c>
      <c r="FQ64" s="401">
        <f>FQ80</f>
        <v/>
      </c>
      <c r="FR64" s="401">
        <f>FR80</f>
        <v/>
      </c>
      <c r="FS64" s="401">
        <f>FS80</f>
        <v/>
      </c>
      <c r="FT64" s="401">
        <f>FT80</f>
        <v/>
      </c>
      <c r="FU64" s="401">
        <f>FU80</f>
        <v/>
      </c>
      <c r="FV64" s="401">
        <f>FV80</f>
        <v/>
      </c>
      <c r="FW64" s="401">
        <f>FW80</f>
        <v/>
      </c>
      <c r="FX64" s="401">
        <f>FX80</f>
        <v/>
      </c>
      <c r="FY64" s="401">
        <f>FY80</f>
        <v/>
      </c>
      <c r="FZ64" s="401">
        <f>FZ80</f>
        <v/>
      </c>
      <c r="GA64" s="401">
        <f>GA80</f>
        <v/>
      </c>
      <c r="GB64" s="401">
        <f>GB80</f>
        <v/>
      </c>
      <c r="GC64" s="401">
        <f>GC80</f>
        <v/>
      </c>
      <c r="GD64" s="401">
        <f>GD80</f>
        <v/>
      </c>
      <c r="GE64" s="401">
        <f>GE80</f>
        <v/>
      </c>
      <c r="GF64" s="401">
        <f>GF80</f>
        <v/>
      </c>
      <c r="GG64" s="401">
        <f>GG80</f>
        <v/>
      </c>
      <c r="GH64" s="401">
        <f>GH80</f>
        <v/>
      </c>
      <c r="GI64" s="401">
        <f>GI80</f>
        <v/>
      </c>
      <c r="GJ64" s="401">
        <f>GJ80</f>
        <v/>
      </c>
      <c r="GK64" s="401">
        <f>GK80</f>
        <v/>
      </c>
      <c r="GL64" s="401">
        <f>GL80</f>
        <v/>
      </c>
      <c r="GM64" s="401">
        <f>GM80</f>
        <v/>
      </c>
      <c r="GN64" s="401">
        <f>GN80</f>
        <v/>
      </c>
      <c r="GO64" s="401">
        <f>GO80</f>
        <v/>
      </c>
      <c r="GP64" s="401">
        <f>GP80</f>
        <v/>
      </c>
      <c r="GQ64" s="401">
        <f>GQ80</f>
        <v/>
      </c>
      <c r="GR64" s="401">
        <f>GR80</f>
        <v/>
      </c>
      <c r="GS64" s="401">
        <f>GS80</f>
        <v/>
      </c>
      <c r="GT64" s="401">
        <f>GT80</f>
        <v/>
      </c>
      <c r="GU64" s="401">
        <f>GU80</f>
        <v/>
      </c>
      <c r="GV64" s="401">
        <f>GV80</f>
        <v/>
      </c>
      <c r="GW64" s="401">
        <f>GW80</f>
        <v/>
      </c>
      <c r="GX64" s="401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400" t="n">
        <v>51</v>
      </c>
      <c r="B80" s="400">
        <f>B62</f>
        <v/>
      </c>
      <c r="C80" s="400">
        <f>A62</f>
        <v/>
      </c>
      <c r="D80" s="400">
        <f>ROW(A62)</f>
        <v/>
      </c>
      <c r="E80" s="400" t="n"/>
      <c r="F80" s="400">
        <f>IF(F62&lt;&gt;"",F62,"")</f>
        <v/>
      </c>
      <c r="G80" s="400">
        <f>IF(G62&lt;&gt;"",G62,"")</f>
        <v/>
      </c>
      <c r="H80" s="400" t="n">
        <v>0</v>
      </c>
      <c r="I80" s="400" t="n"/>
      <c r="J80" s="400" t="n"/>
      <c r="K80" s="400" t="n"/>
      <c r="L80" s="400" t="n"/>
      <c r="M80" s="400" t="n"/>
      <c r="N80" s="400" t="n"/>
      <c r="O80" s="400" t="n">
        <v>0</v>
      </c>
      <c r="P80" s="400" t="n">
        <v>0</v>
      </c>
      <c r="Q80" s="400" t="n">
        <v>0</v>
      </c>
      <c r="R80" s="400" t="n">
        <v>0</v>
      </c>
      <c r="S80" s="400" t="n">
        <v>0</v>
      </c>
      <c r="T80" s="400" t="n">
        <v>0</v>
      </c>
      <c r="U80" s="400" t="n">
        <v>0</v>
      </c>
      <c r="V80" s="400" t="n">
        <v>0</v>
      </c>
      <c r="W80" s="400" t="n">
        <v>0</v>
      </c>
      <c r="X80" s="400" t="n">
        <v>0</v>
      </c>
      <c r="Y80" s="400" t="n">
        <v>0</v>
      </c>
      <c r="Z80" s="400" t="n"/>
      <c r="AA80" s="400" t="n"/>
      <c r="AB80" s="400" t="n"/>
      <c r="AC80" s="400" t="n"/>
      <c r="AD80" s="400" t="n"/>
      <c r="AE80" s="400" t="n"/>
      <c r="AF80" s="400" t="n"/>
      <c r="AG80" s="400" t="n"/>
      <c r="AH80" s="400" t="n"/>
      <c r="AI80" s="400" t="n"/>
      <c r="AJ80" s="400" t="n"/>
      <c r="AK80" s="400" t="n"/>
      <c r="AL80" s="400" t="n"/>
      <c r="AM80" s="400" t="n"/>
      <c r="AN80" s="400" t="n"/>
      <c r="AO80" s="400">
        <f>ROUND(BX80,0)</f>
        <v/>
      </c>
      <c r="AP80" s="400">
        <f>ROUND(BY80,0)</f>
        <v/>
      </c>
      <c r="AQ80" s="400">
        <f>ROUND(BZ80,0)</f>
        <v/>
      </c>
      <c r="AR80" s="400">
        <f>ROUND(CA80,0)</f>
        <v/>
      </c>
      <c r="AS80" s="400">
        <f>ROUND(CB80,0)</f>
        <v/>
      </c>
      <c r="AT80" s="400">
        <f>ROUND(CC80,0)</f>
        <v/>
      </c>
      <c r="AU80" s="400">
        <f>ROUND(CD80,0)</f>
        <v/>
      </c>
      <c r="AV80" s="400">
        <f>ROUND(CE80,0)</f>
        <v/>
      </c>
      <c r="AW80" s="400">
        <f>ROUND(CF80,0)</f>
        <v/>
      </c>
      <c r="AX80" s="400">
        <f>ROUND(CG80,0)</f>
        <v/>
      </c>
      <c r="AY80" s="400">
        <f>ROUND(CH80,0)</f>
        <v/>
      </c>
      <c r="AZ80" s="400">
        <f>ROUND(CI80,0)</f>
        <v/>
      </c>
      <c r="BA80" s="400">
        <f>ROUND(CJ80,0)</f>
        <v/>
      </c>
      <c r="BB80" s="400">
        <f>ROUND(CK80,0)</f>
        <v/>
      </c>
      <c r="BC80" s="400">
        <f>ROUND(CL80,0)</f>
        <v/>
      </c>
      <c r="BD80" s="400">
        <f>ROUND(CM80,0)</f>
        <v/>
      </c>
      <c r="BE80" s="400" t="n"/>
      <c r="BF80" s="400" t="n"/>
      <c r="BG80" s="400" t="n"/>
      <c r="BH80" s="400" t="n"/>
      <c r="BI80" s="400" t="n"/>
      <c r="BJ80" s="400" t="n"/>
      <c r="BK80" s="400" t="n"/>
      <c r="BL80" s="400" t="n"/>
      <c r="BM80" s="400" t="n"/>
      <c r="BN80" s="400" t="n"/>
      <c r="BO80" s="400" t="n"/>
      <c r="BP80" s="400" t="n"/>
      <c r="BQ80" s="400" t="n"/>
      <c r="BR80" s="400" t="n"/>
      <c r="BS80" s="400" t="n"/>
      <c r="BT80" s="400" t="n"/>
      <c r="BU80" s="400" t="n"/>
      <c r="BV80" s="400" t="n"/>
      <c r="BW80" s="400" t="n"/>
      <c r="BX80" s="400" t="n"/>
      <c r="BY80" s="400" t="n"/>
      <c r="BZ80" s="400" t="n"/>
      <c r="CA80" s="400" t="n"/>
      <c r="CB80" s="400" t="n"/>
      <c r="CC80" s="400" t="n"/>
      <c r="CD80" s="400" t="n"/>
      <c r="CE80" s="400" t="n"/>
      <c r="CF80" s="400" t="n"/>
      <c r="CG80" s="400" t="n"/>
      <c r="CH80" s="400" t="n"/>
      <c r="CI80" s="400" t="n"/>
      <c r="CJ80" s="400" t="n"/>
      <c r="CK80" s="400" t="n"/>
      <c r="CL80" s="400" t="n"/>
      <c r="CM80" s="400" t="n"/>
      <c r="CN80" s="400" t="n"/>
      <c r="CO80" s="400" t="n"/>
      <c r="CP80" s="400" t="n"/>
      <c r="CQ80" s="400" t="n"/>
      <c r="CR80" s="400" t="n"/>
      <c r="CS80" s="400" t="n"/>
      <c r="CT80" s="400" t="n"/>
      <c r="CU80" s="400" t="n"/>
      <c r="CV80" s="400" t="n"/>
      <c r="CW80" s="400" t="n"/>
      <c r="CX80" s="400" t="n"/>
      <c r="CY80" s="400" t="n"/>
      <c r="CZ80" s="400" t="n"/>
      <c r="DA80" s="400" t="n"/>
      <c r="DB80" s="400" t="n"/>
      <c r="DC80" s="400" t="n"/>
      <c r="DD80" s="400" t="n"/>
      <c r="DE80" s="400" t="n"/>
      <c r="DF80" s="400" t="n"/>
      <c r="DG80" s="401" t="n"/>
      <c r="DH80" s="401" t="n"/>
      <c r="DI80" s="401" t="n"/>
      <c r="DJ80" s="401" t="n"/>
      <c r="DK80" s="401" t="n"/>
      <c r="DL80" s="401" t="n"/>
      <c r="DM80" s="401" t="n"/>
      <c r="DN80" s="401" t="n"/>
      <c r="DO80" s="401" t="n"/>
      <c r="DP80" s="401" t="n"/>
      <c r="DQ80" s="401" t="n"/>
      <c r="DR80" s="401" t="n"/>
      <c r="DS80" s="401" t="n"/>
      <c r="DT80" s="401" t="n"/>
      <c r="DU80" s="401" t="n"/>
      <c r="DV80" s="401" t="n"/>
      <c r="DW80" s="401" t="n"/>
      <c r="DX80" s="401" t="n"/>
      <c r="DY80" s="401" t="n"/>
      <c r="DZ80" s="401" t="n"/>
      <c r="EA80" s="401" t="n"/>
      <c r="EB80" s="401" t="n"/>
      <c r="EC80" s="401" t="n"/>
      <c r="ED80" s="401" t="n"/>
      <c r="EE80" s="401" t="n"/>
      <c r="EF80" s="401" t="n"/>
      <c r="EG80" s="401" t="n"/>
      <c r="EH80" s="401" t="n"/>
      <c r="EI80" s="401" t="n"/>
      <c r="EJ80" s="401" t="n"/>
      <c r="EK80" s="401" t="n"/>
      <c r="EL80" s="401" t="n"/>
      <c r="EM80" s="401" t="n"/>
      <c r="EN80" s="401" t="n"/>
      <c r="EO80" s="401" t="n"/>
      <c r="EP80" s="401" t="n"/>
      <c r="EQ80" s="401" t="n"/>
      <c r="ER80" s="401" t="n"/>
      <c r="ES80" s="401" t="n"/>
      <c r="ET80" s="401" t="n"/>
      <c r="EU80" s="401" t="n"/>
      <c r="EV80" s="401" t="n"/>
      <c r="EW80" s="401" t="n"/>
      <c r="EX80" s="401" t="n"/>
      <c r="EY80" s="401" t="n"/>
      <c r="EZ80" s="401" t="n"/>
      <c r="FA80" s="401" t="n"/>
      <c r="FB80" s="401" t="n"/>
      <c r="FC80" s="401" t="n"/>
      <c r="FD80" s="401" t="n"/>
      <c r="FE80" s="401" t="n"/>
      <c r="FF80" s="401" t="n"/>
      <c r="FG80" s="401" t="n"/>
      <c r="FH80" s="401" t="n"/>
      <c r="FI80" s="401" t="n"/>
      <c r="FJ80" s="401" t="n"/>
      <c r="FK80" s="401" t="n"/>
      <c r="FL80" s="401" t="n"/>
      <c r="FM80" s="401" t="n"/>
      <c r="FN80" s="401" t="n"/>
      <c r="FO80" s="401" t="n"/>
      <c r="FP80" s="401" t="n"/>
      <c r="FQ80" s="401" t="n"/>
      <c r="FR80" s="401" t="n"/>
      <c r="FS80" s="401" t="n"/>
      <c r="FT80" s="401" t="n"/>
      <c r="FU80" s="401" t="n"/>
      <c r="FV80" s="401" t="n"/>
      <c r="FW80" s="401" t="n"/>
      <c r="FX80" s="401" t="n"/>
      <c r="FY80" s="401" t="n"/>
      <c r="FZ80" s="401" t="n"/>
      <c r="GA80" s="401" t="n"/>
      <c r="GB80" s="401" t="n"/>
      <c r="GC80" s="401" t="n"/>
      <c r="GD80" s="401" t="n"/>
      <c r="GE80" s="401" t="n"/>
      <c r="GF80" s="401" t="n"/>
      <c r="GG80" s="401" t="n"/>
      <c r="GH80" s="401" t="n"/>
      <c r="GI80" s="401" t="n"/>
      <c r="GJ80" s="401" t="n"/>
      <c r="GK80" s="401" t="n"/>
      <c r="GL80" s="401" t="n"/>
      <c r="GM80" s="401" t="n"/>
      <c r="GN80" s="401" t="n"/>
      <c r="GO80" s="401" t="n"/>
      <c r="GP80" s="401" t="n"/>
      <c r="GQ80" s="401" t="n"/>
      <c r="GR80" s="401" t="n"/>
      <c r="GS80" s="401" t="n"/>
      <c r="GT80" s="401" t="n"/>
      <c r="GU80" s="401" t="n"/>
      <c r="GV80" s="401" t="n"/>
      <c r="GW80" s="401" t="n"/>
      <c r="GX80" s="401" t="n">
        <v>0</v>
      </c>
    </row>
    <row r="81"/>
    <row r="82">
      <c r="A82" s="402" t="n">
        <v>50</v>
      </c>
      <c r="B82" s="402" t="n">
        <v>0</v>
      </c>
      <c r="C82" s="402" t="n">
        <v>0</v>
      </c>
      <c r="D82" s="402" t="n">
        <v>1</v>
      </c>
      <c r="E82" s="402" t="n">
        <v>201</v>
      </c>
      <c r="F82" s="402">
        <f>ROUND(Source!O80,O82)</f>
        <v/>
      </c>
      <c r="G82" s="402" t="inlineStr">
        <is>
          <t>ПЗ</t>
        </is>
      </c>
      <c r="H82" s="402" t="inlineStr">
        <is>
          <t>Прямые затраты</t>
        </is>
      </c>
      <c r="I82" s="402" t="n"/>
      <c r="J82" s="402" t="n"/>
      <c r="K82" s="402" t="n">
        <v>201</v>
      </c>
      <c r="L82" s="402" t="n">
        <v>1</v>
      </c>
      <c r="M82" s="402" t="n">
        <v>3</v>
      </c>
      <c r="N82" s="402" t="inlineStr"/>
      <c r="O82" s="402" t="n">
        <v>0</v>
      </c>
      <c r="P82" s="402" t="n"/>
      <c r="Q82" s="402" t="n"/>
      <c r="R82" s="402" t="n"/>
      <c r="S82" s="402" t="n"/>
      <c r="T82" s="402" t="n"/>
      <c r="U82" s="402" t="n"/>
      <c r="V82" s="402" t="n"/>
      <c r="W82" s="402" t="n">
        <v>0</v>
      </c>
      <c r="X82" s="402" t="n">
        <v>1</v>
      </c>
      <c r="Y82" s="402" t="n">
        <v>0</v>
      </c>
      <c r="Z82" s="402" t="n"/>
      <c r="AA82" s="402" t="n"/>
      <c r="AB82" s="402" t="n"/>
    </row>
    <row r="83">
      <c r="A83" s="402" t="n">
        <v>50</v>
      </c>
      <c r="B83" s="402" t="n">
        <v>0</v>
      </c>
      <c r="C83" s="402" t="n">
        <v>0</v>
      </c>
      <c r="D83" s="402" t="n">
        <v>1</v>
      </c>
      <c r="E83" s="402" t="n">
        <v>202</v>
      </c>
      <c r="F83" s="402">
        <f>ROUND(Source!P80,O83)</f>
        <v/>
      </c>
      <c r="G83" s="402" t="inlineStr">
        <is>
          <t>СтМатОб</t>
        </is>
      </c>
      <c r="H83" s="402" t="inlineStr">
        <is>
          <t>Стоимость материальных ресурсов (всего)</t>
        </is>
      </c>
      <c r="I83" s="402" t="n"/>
      <c r="J83" s="402" t="n"/>
      <c r="K83" s="402" t="n">
        <v>202</v>
      </c>
      <c r="L83" s="402" t="n">
        <v>2</v>
      </c>
      <c r="M83" s="402" t="n">
        <v>3</v>
      </c>
      <c r="N83" s="402" t="inlineStr"/>
      <c r="O83" s="402" t="n">
        <v>0</v>
      </c>
      <c r="P83" s="402" t="n"/>
      <c r="Q83" s="402" t="n"/>
      <c r="R83" s="402" t="n"/>
      <c r="S83" s="402" t="n"/>
      <c r="T83" s="402" t="n"/>
      <c r="U83" s="402" t="n"/>
      <c r="V83" s="402" t="n"/>
      <c r="W83" s="402" t="n">
        <v>0</v>
      </c>
      <c r="X83" s="402" t="n">
        <v>1</v>
      </c>
      <c r="Y83" s="402" t="n">
        <v>0</v>
      </c>
      <c r="Z83" s="402" t="n"/>
      <c r="AA83" s="402" t="n"/>
      <c r="AB83" s="402" t="n"/>
    </row>
    <row r="84">
      <c r="A84" s="402" t="n">
        <v>50</v>
      </c>
      <c r="B84" s="402" t="n">
        <v>0</v>
      </c>
      <c r="C84" s="402" t="n">
        <v>0</v>
      </c>
      <c r="D84" s="402" t="n">
        <v>1</v>
      </c>
      <c r="E84" s="402" t="n">
        <v>222</v>
      </c>
      <c r="F84" s="402">
        <f>ROUND(Source!AO80,O84)</f>
        <v/>
      </c>
      <c r="G84" s="402" t="inlineStr">
        <is>
          <t>СтМатОбЗак</t>
        </is>
      </c>
      <c r="H84" s="402" t="inlineStr">
        <is>
          <t>Стоимость материалов и оборудования заказчика</t>
        </is>
      </c>
      <c r="I84" s="402" t="n"/>
      <c r="J84" s="402" t="n"/>
      <c r="K84" s="402" t="n">
        <v>222</v>
      </c>
      <c r="L84" s="402" t="n">
        <v>3</v>
      </c>
      <c r="M84" s="402" t="n">
        <v>3</v>
      </c>
      <c r="N84" s="402" t="inlineStr"/>
      <c r="O84" s="402" t="n">
        <v>0</v>
      </c>
      <c r="P84" s="402" t="n"/>
      <c r="Q84" s="402" t="n"/>
      <c r="R84" s="402" t="n"/>
      <c r="S84" s="402" t="n"/>
      <c r="T84" s="402" t="n"/>
      <c r="U84" s="402" t="n"/>
      <c r="V84" s="402" t="n"/>
      <c r="W84" s="402" t="n">
        <v>0</v>
      </c>
      <c r="X84" s="402" t="n">
        <v>1</v>
      </c>
      <c r="Y84" s="402" t="n">
        <v>0</v>
      </c>
      <c r="Z84" s="402" t="n"/>
      <c r="AA84" s="402" t="n"/>
      <c r="AB84" s="402" t="n"/>
    </row>
    <row r="85">
      <c r="A85" s="402" t="n">
        <v>50</v>
      </c>
      <c r="B85" s="402" t="n">
        <v>0</v>
      </c>
      <c r="C85" s="402" t="n">
        <v>0</v>
      </c>
      <c r="D85" s="402" t="n">
        <v>1</v>
      </c>
      <c r="E85" s="402" t="n">
        <v>225</v>
      </c>
      <c r="F85" s="402">
        <f>ROUND(Source!AV80,O85)</f>
        <v/>
      </c>
      <c r="G85" s="402" t="inlineStr">
        <is>
          <t>СтМатОбПод</t>
        </is>
      </c>
      <c r="H85" s="402" t="inlineStr">
        <is>
          <t>Стоимость материалов и оборудования подрядчика</t>
        </is>
      </c>
      <c r="I85" s="402" t="n"/>
      <c r="J85" s="402" t="n"/>
      <c r="K85" s="402" t="n">
        <v>225</v>
      </c>
      <c r="L85" s="402" t="n">
        <v>4</v>
      </c>
      <c r="M85" s="402" t="n">
        <v>3</v>
      </c>
      <c r="N85" s="402" t="inlineStr"/>
      <c r="O85" s="402" t="n">
        <v>0</v>
      </c>
      <c r="P85" s="402" t="n"/>
      <c r="Q85" s="402" t="n"/>
      <c r="R85" s="402" t="n"/>
      <c r="S85" s="402" t="n"/>
      <c r="T85" s="402" t="n"/>
      <c r="U85" s="402" t="n"/>
      <c r="V85" s="402" t="n"/>
      <c r="W85" s="402" t="n">
        <v>0</v>
      </c>
      <c r="X85" s="402" t="n">
        <v>1</v>
      </c>
      <c r="Y85" s="402" t="n">
        <v>0</v>
      </c>
      <c r="Z85" s="402" t="n"/>
      <c r="AA85" s="402" t="n"/>
      <c r="AB85" s="402" t="n"/>
    </row>
    <row r="86">
      <c r="A86" s="402" t="n">
        <v>50</v>
      </c>
      <c r="B86" s="402" t="n">
        <v>0</v>
      </c>
      <c r="C86" s="402" t="n">
        <v>0</v>
      </c>
      <c r="D86" s="402" t="n">
        <v>1</v>
      </c>
      <c r="E86" s="402" t="n">
        <v>226</v>
      </c>
      <c r="F86" s="402">
        <f>ROUND(Source!AW80,O86)</f>
        <v/>
      </c>
      <c r="G86" s="402" t="inlineStr">
        <is>
          <t>СтМат</t>
        </is>
      </c>
      <c r="H86" s="402" t="inlineStr">
        <is>
          <t>Стоимость материалов (всего)</t>
        </is>
      </c>
      <c r="I86" s="402" t="n"/>
      <c r="J86" s="402" t="n"/>
      <c r="K86" s="402" t="n">
        <v>226</v>
      </c>
      <c r="L86" s="402" t="n">
        <v>5</v>
      </c>
      <c r="M86" s="402" t="n">
        <v>3</v>
      </c>
      <c r="N86" s="402" t="inlineStr"/>
      <c r="O86" s="402" t="n">
        <v>0</v>
      </c>
      <c r="P86" s="402" t="n"/>
      <c r="Q86" s="402" t="n"/>
      <c r="R86" s="402" t="n"/>
      <c r="S86" s="402" t="n"/>
      <c r="T86" s="402" t="n"/>
      <c r="U86" s="402" t="n"/>
      <c r="V86" s="402" t="n"/>
      <c r="W86" s="402" t="n">
        <v>0</v>
      </c>
      <c r="X86" s="402" t="n">
        <v>1</v>
      </c>
      <c r="Y86" s="402" t="n">
        <v>0</v>
      </c>
      <c r="Z86" s="402" t="n"/>
      <c r="AA86" s="402" t="n"/>
      <c r="AB86" s="402" t="n"/>
    </row>
    <row r="87">
      <c r="A87" s="402" t="n">
        <v>50</v>
      </c>
      <c r="B87" s="402" t="n">
        <v>0</v>
      </c>
      <c r="C87" s="402" t="n">
        <v>0</v>
      </c>
      <c r="D87" s="402" t="n">
        <v>1</v>
      </c>
      <c r="E87" s="402" t="n">
        <v>227</v>
      </c>
      <c r="F87" s="402">
        <f>ROUND(Source!AX80,O87)</f>
        <v/>
      </c>
      <c r="G87" s="402" t="inlineStr">
        <is>
          <t>СтМатЗак</t>
        </is>
      </c>
      <c r="H87" s="402" t="inlineStr">
        <is>
          <t>Стоимость материалов заказчика</t>
        </is>
      </c>
      <c r="I87" s="402" t="n"/>
      <c r="J87" s="402" t="n"/>
      <c r="K87" s="402" t="n">
        <v>227</v>
      </c>
      <c r="L87" s="402" t="n">
        <v>6</v>
      </c>
      <c r="M87" s="402" t="n">
        <v>3</v>
      </c>
      <c r="N87" s="402" t="inlineStr"/>
      <c r="O87" s="402" t="n">
        <v>0</v>
      </c>
      <c r="P87" s="402" t="n"/>
      <c r="Q87" s="402" t="n"/>
      <c r="R87" s="402" t="n"/>
      <c r="S87" s="402" t="n"/>
      <c r="T87" s="402" t="n"/>
      <c r="U87" s="402" t="n"/>
      <c r="V87" s="402" t="n"/>
      <c r="W87" s="402" t="n">
        <v>0</v>
      </c>
      <c r="X87" s="402" t="n">
        <v>1</v>
      </c>
      <c r="Y87" s="402" t="n">
        <v>0</v>
      </c>
      <c r="Z87" s="402" t="n"/>
      <c r="AA87" s="402" t="n"/>
      <c r="AB87" s="402" t="n"/>
    </row>
    <row r="88">
      <c r="A88" s="402" t="n">
        <v>50</v>
      </c>
      <c r="B88" s="402" t="n">
        <v>0</v>
      </c>
      <c r="C88" s="402" t="n">
        <v>0</v>
      </c>
      <c r="D88" s="402" t="n">
        <v>1</v>
      </c>
      <c r="E88" s="402" t="n">
        <v>228</v>
      </c>
      <c r="F88" s="402">
        <f>ROUND(Source!AY80,O88)</f>
        <v/>
      </c>
      <c r="G88" s="402" t="inlineStr">
        <is>
          <t>СтМатПод</t>
        </is>
      </c>
      <c r="H88" s="402" t="inlineStr">
        <is>
          <t>Стоимость материалов подрядчика</t>
        </is>
      </c>
      <c r="I88" s="402" t="n"/>
      <c r="J88" s="402" t="n"/>
      <c r="K88" s="402" t="n">
        <v>228</v>
      </c>
      <c r="L88" s="402" t="n">
        <v>7</v>
      </c>
      <c r="M88" s="402" t="n">
        <v>3</v>
      </c>
      <c r="N88" s="402" t="inlineStr"/>
      <c r="O88" s="402" t="n">
        <v>0</v>
      </c>
      <c r="P88" s="402" t="n"/>
      <c r="Q88" s="402" t="n"/>
      <c r="R88" s="402" t="n"/>
      <c r="S88" s="402" t="n"/>
      <c r="T88" s="402" t="n"/>
      <c r="U88" s="402" t="n"/>
      <c r="V88" s="402" t="n"/>
      <c r="W88" s="402" t="n">
        <v>0</v>
      </c>
      <c r="X88" s="402" t="n">
        <v>1</v>
      </c>
      <c r="Y88" s="402" t="n">
        <v>0</v>
      </c>
      <c r="Z88" s="402" t="n"/>
      <c r="AA88" s="402" t="n"/>
      <c r="AB88" s="402" t="n"/>
    </row>
    <row r="89">
      <c r="A89" s="402" t="n">
        <v>50</v>
      </c>
      <c r="B89" s="402" t="n">
        <v>0</v>
      </c>
      <c r="C89" s="402" t="n">
        <v>0</v>
      </c>
      <c r="D89" s="402" t="n">
        <v>1</v>
      </c>
      <c r="E89" s="402" t="n">
        <v>216</v>
      </c>
      <c r="F89" s="402">
        <f>ROUND(Source!AP80,O89)</f>
        <v/>
      </c>
      <c r="G89" s="402" t="inlineStr">
        <is>
          <t>Оборуд</t>
        </is>
      </c>
      <c r="H89" s="402" t="inlineStr">
        <is>
          <t>Стоимость оборудования (всего)</t>
        </is>
      </c>
      <c r="I89" s="402" t="n"/>
      <c r="J89" s="402" t="n"/>
      <c r="K89" s="402" t="n">
        <v>216</v>
      </c>
      <c r="L89" s="402" t="n">
        <v>8</v>
      </c>
      <c r="M89" s="402" t="n">
        <v>3</v>
      </c>
      <c r="N89" s="402" t="inlineStr"/>
      <c r="O89" s="402" t="n">
        <v>0</v>
      </c>
      <c r="P89" s="402" t="n"/>
      <c r="Q89" s="402" t="n"/>
      <c r="R89" s="402" t="n"/>
      <c r="S89" s="402" t="n"/>
      <c r="T89" s="402" t="n"/>
      <c r="U89" s="402" t="n"/>
      <c r="V89" s="402" t="n"/>
      <c r="W89" s="402" t="n">
        <v>0</v>
      </c>
      <c r="X89" s="402" t="n">
        <v>1</v>
      </c>
      <c r="Y89" s="402" t="n">
        <v>0</v>
      </c>
      <c r="Z89" s="402" t="n"/>
      <c r="AA89" s="402" t="n"/>
      <c r="AB89" s="402" t="n"/>
    </row>
    <row r="90">
      <c r="A90" s="402" t="n">
        <v>50</v>
      </c>
      <c r="B90" s="402" t="n">
        <v>0</v>
      </c>
      <c r="C90" s="402" t="n">
        <v>0</v>
      </c>
      <c r="D90" s="402" t="n">
        <v>1</v>
      </c>
      <c r="E90" s="402" t="n">
        <v>223</v>
      </c>
      <c r="F90" s="402">
        <f>ROUND(Source!AQ80,O90)</f>
        <v/>
      </c>
      <c r="G90" s="402" t="inlineStr">
        <is>
          <t>ОборудЗак</t>
        </is>
      </c>
      <c r="H90" s="402" t="inlineStr">
        <is>
          <t>Стоимость оборудования заказчика</t>
        </is>
      </c>
      <c r="I90" s="402" t="n"/>
      <c r="J90" s="402" t="n"/>
      <c r="K90" s="402" t="n">
        <v>223</v>
      </c>
      <c r="L90" s="402" t="n">
        <v>9</v>
      </c>
      <c r="M90" s="402" t="n">
        <v>3</v>
      </c>
      <c r="N90" s="402" t="inlineStr"/>
      <c r="O90" s="402" t="n">
        <v>0</v>
      </c>
      <c r="P90" s="402" t="n"/>
      <c r="Q90" s="402" t="n"/>
      <c r="R90" s="402" t="n"/>
      <c r="S90" s="402" t="n"/>
      <c r="T90" s="402" t="n"/>
      <c r="U90" s="402" t="n"/>
      <c r="V90" s="402" t="n"/>
      <c r="W90" s="402" t="n">
        <v>0</v>
      </c>
      <c r="X90" s="402" t="n">
        <v>1</v>
      </c>
      <c r="Y90" s="402" t="n">
        <v>0</v>
      </c>
      <c r="Z90" s="402" t="n"/>
      <c r="AA90" s="402" t="n"/>
      <c r="AB90" s="402" t="n"/>
    </row>
    <row r="91">
      <c r="A91" s="402" t="n">
        <v>50</v>
      </c>
      <c r="B91" s="402" t="n">
        <v>0</v>
      </c>
      <c r="C91" s="402" t="n">
        <v>0</v>
      </c>
      <c r="D91" s="402" t="n">
        <v>1</v>
      </c>
      <c r="E91" s="402" t="n">
        <v>229</v>
      </c>
      <c r="F91" s="402">
        <f>ROUND(Source!AZ80,O91)</f>
        <v/>
      </c>
      <c r="G91" s="402" t="inlineStr">
        <is>
          <t>ОборудПод</t>
        </is>
      </c>
      <c r="H91" s="402" t="inlineStr">
        <is>
          <t>Стоимость оборудования подрядчика</t>
        </is>
      </c>
      <c r="I91" s="402" t="n"/>
      <c r="J91" s="402" t="n"/>
      <c r="K91" s="402" t="n">
        <v>229</v>
      </c>
      <c r="L91" s="402" t="n">
        <v>10</v>
      </c>
      <c r="M91" s="402" t="n">
        <v>3</v>
      </c>
      <c r="N91" s="402" t="inlineStr"/>
      <c r="O91" s="402" t="n">
        <v>0</v>
      </c>
      <c r="P91" s="402" t="n"/>
      <c r="Q91" s="402" t="n"/>
      <c r="R91" s="402" t="n"/>
      <c r="S91" s="402" t="n"/>
      <c r="T91" s="402" t="n"/>
      <c r="U91" s="402" t="n"/>
      <c r="V91" s="402" t="n"/>
      <c r="W91" s="402" t="n">
        <v>0</v>
      </c>
      <c r="X91" s="402" t="n">
        <v>1</v>
      </c>
      <c r="Y91" s="402" t="n">
        <v>0</v>
      </c>
      <c r="Z91" s="402" t="n"/>
      <c r="AA91" s="402" t="n"/>
      <c r="AB91" s="402" t="n"/>
    </row>
    <row r="92">
      <c r="A92" s="402" t="n">
        <v>50</v>
      </c>
      <c r="B92" s="402" t="n">
        <v>0</v>
      </c>
      <c r="C92" s="402" t="n">
        <v>0</v>
      </c>
      <c r="D92" s="402" t="n">
        <v>1</v>
      </c>
      <c r="E92" s="402" t="n">
        <v>203</v>
      </c>
      <c r="F92" s="402">
        <f>ROUND(Source!Q80,O92)</f>
        <v/>
      </c>
      <c r="G92" s="402" t="inlineStr">
        <is>
          <t>ЭММ</t>
        </is>
      </c>
      <c r="H92" s="402" t="inlineStr">
        <is>
          <t>Эксплуатация машин</t>
        </is>
      </c>
      <c r="I92" s="402" t="n"/>
      <c r="J92" s="402" t="n"/>
      <c r="K92" s="402" t="n">
        <v>203</v>
      </c>
      <c r="L92" s="402" t="n">
        <v>11</v>
      </c>
      <c r="M92" s="402" t="n">
        <v>3</v>
      </c>
      <c r="N92" s="402" t="inlineStr"/>
      <c r="O92" s="402" t="n">
        <v>0</v>
      </c>
      <c r="P92" s="402" t="n"/>
      <c r="Q92" s="402" t="n"/>
      <c r="R92" s="402" t="n"/>
      <c r="S92" s="402" t="n"/>
      <c r="T92" s="402" t="n"/>
      <c r="U92" s="402" t="n"/>
      <c r="V92" s="402" t="n"/>
      <c r="W92" s="402" t="n">
        <v>0</v>
      </c>
      <c r="X92" s="402" t="n">
        <v>1</v>
      </c>
      <c r="Y92" s="402" t="n">
        <v>0</v>
      </c>
      <c r="Z92" s="402" t="n"/>
      <c r="AA92" s="402" t="n"/>
      <c r="AB92" s="402" t="n"/>
    </row>
    <row r="93">
      <c r="A93" s="402" t="n">
        <v>50</v>
      </c>
      <c r="B93" s="402" t="n">
        <v>0</v>
      </c>
      <c r="C93" s="402" t="n">
        <v>0</v>
      </c>
      <c r="D93" s="402" t="n">
        <v>1</v>
      </c>
      <c r="E93" s="402" t="n">
        <v>231</v>
      </c>
      <c r="F93" s="402">
        <f>ROUND(Source!BB80,O93)</f>
        <v/>
      </c>
      <c r="G93" s="402" t="inlineStr">
        <is>
          <t>ЭММсНРиСП</t>
        </is>
      </c>
      <c r="H93" s="402" t="inlineStr">
        <is>
          <t>Эксплуатация машин по ТСН-2001.16</t>
        </is>
      </c>
      <c r="I93" s="402" t="n"/>
      <c r="J93" s="402" t="n"/>
      <c r="K93" s="402" t="n">
        <v>231</v>
      </c>
      <c r="L93" s="402" t="n">
        <v>12</v>
      </c>
      <c r="M93" s="402" t="n">
        <v>3</v>
      </c>
      <c r="N93" s="402" t="inlineStr"/>
      <c r="O93" s="402" t="n">
        <v>0</v>
      </c>
      <c r="P93" s="402" t="n"/>
      <c r="Q93" s="402" t="n"/>
      <c r="R93" s="402" t="n"/>
      <c r="S93" s="402" t="n"/>
      <c r="T93" s="402" t="n"/>
      <c r="U93" s="402" t="n"/>
      <c r="V93" s="402" t="n"/>
      <c r="W93" s="402" t="n">
        <v>0</v>
      </c>
      <c r="X93" s="402" t="n">
        <v>1</v>
      </c>
      <c r="Y93" s="402" t="n">
        <v>0</v>
      </c>
      <c r="Z93" s="402" t="n"/>
      <c r="AA93" s="402" t="n"/>
      <c r="AB93" s="402" t="n"/>
    </row>
    <row r="94">
      <c r="A94" s="402" t="n">
        <v>50</v>
      </c>
      <c r="B94" s="402" t="n">
        <v>0</v>
      </c>
      <c r="C94" s="402" t="n">
        <v>0</v>
      </c>
      <c r="D94" s="402" t="n">
        <v>1</v>
      </c>
      <c r="E94" s="402" t="n">
        <v>204</v>
      </c>
      <c r="F94" s="402">
        <f>ROUND(Source!R80,O94)</f>
        <v/>
      </c>
      <c r="G94" s="402" t="inlineStr">
        <is>
          <t>ЗПМ</t>
        </is>
      </c>
      <c r="H94" s="402" t="inlineStr">
        <is>
          <t>ЗП машинистов</t>
        </is>
      </c>
      <c r="I94" s="402" t="n"/>
      <c r="J94" s="402" t="n"/>
      <c r="K94" s="402" t="n">
        <v>204</v>
      </c>
      <c r="L94" s="402" t="n">
        <v>13</v>
      </c>
      <c r="M94" s="402" t="n">
        <v>3</v>
      </c>
      <c r="N94" s="402" t="inlineStr"/>
      <c r="O94" s="402" t="n">
        <v>0</v>
      </c>
      <c r="P94" s="402" t="n"/>
      <c r="Q94" s="402" t="n"/>
      <c r="R94" s="402" t="n"/>
      <c r="S94" s="402" t="n"/>
      <c r="T94" s="402" t="n"/>
      <c r="U94" s="402" t="n"/>
      <c r="V94" s="402" t="n"/>
      <c r="W94" s="402" t="n">
        <v>0</v>
      </c>
      <c r="X94" s="402" t="n">
        <v>1</v>
      </c>
      <c r="Y94" s="402" t="n">
        <v>0</v>
      </c>
      <c r="Z94" s="402" t="n"/>
      <c r="AA94" s="402" t="n"/>
      <c r="AB94" s="402" t="n"/>
    </row>
    <row r="95">
      <c r="A95" s="402" t="n">
        <v>50</v>
      </c>
      <c r="B95" s="402" t="n">
        <v>0</v>
      </c>
      <c r="C95" s="402" t="n">
        <v>0</v>
      </c>
      <c r="D95" s="402" t="n">
        <v>1</v>
      </c>
      <c r="E95" s="402" t="n">
        <v>205</v>
      </c>
      <c r="F95" s="402">
        <f>ROUND(Source!S80,O95)</f>
        <v/>
      </c>
      <c r="G95" s="402" t="inlineStr">
        <is>
          <t>ОЗП</t>
        </is>
      </c>
      <c r="H95" s="402" t="inlineStr">
        <is>
          <t>Основная ЗП рабочих</t>
        </is>
      </c>
      <c r="I95" s="402" t="n"/>
      <c r="J95" s="402" t="n"/>
      <c r="K95" s="402" t="n">
        <v>205</v>
      </c>
      <c r="L95" s="402" t="n">
        <v>14</v>
      </c>
      <c r="M95" s="402" t="n">
        <v>3</v>
      </c>
      <c r="N95" s="402" t="inlineStr"/>
      <c r="O95" s="402" t="n">
        <v>0</v>
      </c>
      <c r="P95" s="402" t="n"/>
      <c r="Q95" s="402" t="n"/>
      <c r="R95" s="402" t="n"/>
      <c r="S95" s="402" t="n"/>
      <c r="T95" s="402" t="n"/>
      <c r="U95" s="402" t="n"/>
      <c r="V95" s="402" t="n"/>
      <c r="W95" s="402" t="n">
        <v>0</v>
      </c>
      <c r="X95" s="402" t="n">
        <v>1</v>
      </c>
      <c r="Y95" s="402" t="n">
        <v>0</v>
      </c>
      <c r="Z95" s="402" t="n"/>
      <c r="AA95" s="402" t="n"/>
      <c r="AB95" s="402" t="n"/>
    </row>
    <row r="96">
      <c r="A96" s="402" t="n">
        <v>50</v>
      </c>
      <c r="B96" s="402" t="n">
        <v>0</v>
      </c>
      <c r="C96" s="402" t="n">
        <v>0</v>
      </c>
      <c r="D96" s="402" t="n">
        <v>1</v>
      </c>
      <c r="E96" s="402" t="n">
        <v>232</v>
      </c>
      <c r="F96" s="402">
        <f>ROUND(Source!BC80,O96)</f>
        <v/>
      </c>
      <c r="G96" s="402" t="inlineStr">
        <is>
          <t>ОЗПсНРиСП</t>
        </is>
      </c>
      <c r="H96" s="402" t="inlineStr">
        <is>
          <t>Основная ЗП рабочих по ТСН-2001.16</t>
        </is>
      </c>
      <c r="I96" s="402" t="n"/>
      <c r="J96" s="402" t="n"/>
      <c r="K96" s="402" t="n">
        <v>232</v>
      </c>
      <c r="L96" s="402" t="n">
        <v>15</v>
      </c>
      <c r="M96" s="402" t="n">
        <v>3</v>
      </c>
      <c r="N96" s="402" t="inlineStr"/>
      <c r="O96" s="402" t="n">
        <v>0</v>
      </c>
      <c r="P96" s="402" t="n"/>
      <c r="Q96" s="402" t="n"/>
      <c r="R96" s="402" t="n"/>
      <c r="S96" s="402" t="n"/>
      <c r="T96" s="402" t="n"/>
      <c r="U96" s="402" t="n"/>
      <c r="V96" s="402" t="n"/>
      <c r="W96" s="402" t="n">
        <v>0</v>
      </c>
      <c r="X96" s="402" t="n">
        <v>1</v>
      </c>
      <c r="Y96" s="402" t="n">
        <v>0</v>
      </c>
      <c r="Z96" s="402" t="n"/>
      <c r="AA96" s="402" t="n"/>
      <c r="AB96" s="402" t="n"/>
    </row>
    <row r="97">
      <c r="A97" s="402" t="n">
        <v>50</v>
      </c>
      <c r="B97" s="402" t="n">
        <v>0</v>
      </c>
      <c r="C97" s="402" t="n">
        <v>0</v>
      </c>
      <c r="D97" s="402" t="n">
        <v>1</v>
      </c>
      <c r="E97" s="402" t="n">
        <v>214</v>
      </c>
      <c r="F97" s="402">
        <f>ROUND(Source!AS80,O97)</f>
        <v/>
      </c>
      <c r="G97" s="402" t="inlineStr">
        <is>
          <t>Строит</t>
        </is>
      </c>
      <c r="H97" s="402" t="inlineStr">
        <is>
          <t>Строительные работы с НР и СП</t>
        </is>
      </c>
      <c r="I97" s="402" t="n"/>
      <c r="J97" s="402" t="n"/>
      <c r="K97" s="402" t="n">
        <v>214</v>
      </c>
      <c r="L97" s="402" t="n">
        <v>16</v>
      </c>
      <c r="M97" s="402" t="n">
        <v>3</v>
      </c>
      <c r="N97" s="402" t="inlineStr"/>
      <c r="O97" s="402" t="n">
        <v>0</v>
      </c>
      <c r="P97" s="402" t="n"/>
      <c r="Q97" s="402" t="n"/>
      <c r="R97" s="402" t="n"/>
      <c r="S97" s="402" t="n"/>
      <c r="T97" s="402" t="n"/>
      <c r="U97" s="402" t="n"/>
      <c r="V97" s="402" t="n"/>
      <c r="W97" s="402" t="n">
        <v>0</v>
      </c>
      <c r="X97" s="402" t="n">
        <v>1</v>
      </c>
      <c r="Y97" s="402" t="n">
        <v>0</v>
      </c>
      <c r="Z97" s="402" t="n"/>
      <c r="AA97" s="402" t="n"/>
      <c r="AB97" s="402" t="n"/>
    </row>
    <row r="98">
      <c r="A98" s="402" t="n">
        <v>50</v>
      </c>
      <c r="B98" s="402" t="n">
        <v>0</v>
      </c>
      <c r="C98" s="402" t="n">
        <v>0</v>
      </c>
      <c r="D98" s="402" t="n">
        <v>1</v>
      </c>
      <c r="E98" s="402" t="n">
        <v>215</v>
      </c>
      <c r="F98" s="402">
        <f>ROUND(Source!AT80,O98)</f>
        <v/>
      </c>
      <c r="G98" s="402" t="inlineStr">
        <is>
          <t>Монтаж</t>
        </is>
      </c>
      <c r="H98" s="402" t="inlineStr">
        <is>
          <t>Монтажные работы с НР и СП</t>
        </is>
      </c>
      <c r="I98" s="402" t="n"/>
      <c r="J98" s="402" t="n"/>
      <c r="K98" s="402" t="n">
        <v>215</v>
      </c>
      <c r="L98" s="402" t="n">
        <v>17</v>
      </c>
      <c r="M98" s="402" t="n">
        <v>3</v>
      </c>
      <c r="N98" s="402" t="inlineStr"/>
      <c r="O98" s="402" t="n">
        <v>0</v>
      </c>
      <c r="P98" s="402" t="n"/>
      <c r="Q98" s="402" t="n"/>
      <c r="R98" s="402" t="n"/>
      <c r="S98" s="402" t="n"/>
      <c r="T98" s="402" t="n"/>
      <c r="U98" s="402" t="n"/>
      <c r="V98" s="402" t="n"/>
      <c r="W98" s="402" t="n">
        <v>0</v>
      </c>
      <c r="X98" s="402" t="n">
        <v>1</v>
      </c>
      <c r="Y98" s="402" t="n">
        <v>0</v>
      </c>
      <c r="Z98" s="402" t="n"/>
      <c r="AA98" s="402" t="n"/>
      <c r="AB98" s="402" t="n"/>
    </row>
    <row r="99">
      <c r="A99" s="402" t="n">
        <v>50</v>
      </c>
      <c r="B99" s="402" t="n">
        <v>0</v>
      </c>
      <c r="C99" s="402" t="n">
        <v>0</v>
      </c>
      <c r="D99" s="402" t="n">
        <v>1</v>
      </c>
      <c r="E99" s="402" t="n">
        <v>217</v>
      </c>
      <c r="F99" s="402">
        <f>ROUND(Source!AU80,O99)</f>
        <v/>
      </c>
      <c r="G99" s="402" t="inlineStr">
        <is>
          <t>Прочие</t>
        </is>
      </c>
      <c r="H99" s="402" t="inlineStr">
        <is>
          <t>Прочие работы с НР и СП</t>
        </is>
      </c>
      <c r="I99" s="402" t="n"/>
      <c r="J99" s="402" t="n"/>
      <c r="K99" s="402" t="n">
        <v>217</v>
      </c>
      <c r="L99" s="402" t="n">
        <v>18</v>
      </c>
      <c r="M99" s="402" t="n">
        <v>3</v>
      </c>
      <c r="N99" s="402" t="inlineStr"/>
      <c r="O99" s="402" t="n">
        <v>0</v>
      </c>
      <c r="P99" s="402" t="n"/>
      <c r="Q99" s="402" t="n"/>
      <c r="R99" s="402" t="n"/>
      <c r="S99" s="402" t="n"/>
      <c r="T99" s="402" t="n"/>
      <c r="U99" s="402" t="n"/>
      <c r="V99" s="402" t="n"/>
      <c r="W99" s="402" t="n">
        <v>0</v>
      </c>
      <c r="X99" s="402" t="n">
        <v>1</v>
      </c>
      <c r="Y99" s="402" t="n">
        <v>0</v>
      </c>
      <c r="Z99" s="402" t="n"/>
      <c r="AA99" s="402" t="n"/>
      <c r="AB99" s="402" t="n"/>
    </row>
    <row r="100">
      <c r="A100" s="402" t="n">
        <v>50</v>
      </c>
      <c r="B100" s="402" t="n">
        <v>0</v>
      </c>
      <c r="C100" s="402" t="n">
        <v>0</v>
      </c>
      <c r="D100" s="402" t="n">
        <v>1</v>
      </c>
      <c r="E100" s="402" t="n">
        <v>230</v>
      </c>
      <c r="F100" s="402">
        <f>ROUND(Source!BA80,O100)</f>
        <v/>
      </c>
      <c r="G100" s="402" t="inlineStr">
        <is>
          <t>ПрочиеЗатр</t>
        </is>
      </c>
      <c r="H100" s="402" t="inlineStr">
        <is>
          <t>Прочие затраты по ТСН-2001.16</t>
        </is>
      </c>
      <c r="I100" s="402" t="n"/>
      <c r="J100" s="402" t="n"/>
      <c r="K100" s="402" t="n">
        <v>230</v>
      </c>
      <c r="L100" s="402" t="n">
        <v>19</v>
      </c>
      <c r="M100" s="402" t="n">
        <v>3</v>
      </c>
      <c r="N100" s="402" t="inlineStr"/>
      <c r="O100" s="402" t="n">
        <v>0</v>
      </c>
      <c r="P100" s="402" t="n"/>
      <c r="Q100" s="402" t="n"/>
      <c r="R100" s="402" t="n"/>
      <c r="S100" s="402" t="n"/>
      <c r="T100" s="402" t="n"/>
      <c r="U100" s="402" t="n"/>
      <c r="V100" s="402" t="n"/>
      <c r="W100" s="402" t="n">
        <v>0</v>
      </c>
      <c r="X100" s="402" t="n">
        <v>1</v>
      </c>
      <c r="Y100" s="402" t="n">
        <v>0</v>
      </c>
      <c r="Z100" s="402" t="n"/>
      <c r="AA100" s="402" t="n"/>
      <c r="AB100" s="402" t="n"/>
    </row>
    <row r="101">
      <c r="A101" s="402" t="n">
        <v>50</v>
      </c>
      <c r="B101" s="402" t="n">
        <v>0</v>
      </c>
      <c r="C101" s="402" t="n">
        <v>0</v>
      </c>
      <c r="D101" s="402" t="n">
        <v>1</v>
      </c>
      <c r="E101" s="402" t="n">
        <v>206</v>
      </c>
      <c r="F101" s="402">
        <f>ROUND(Source!T80,O101)</f>
        <v/>
      </c>
      <c r="G101" s="402" t="inlineStr">
        <is>
          <t>ВозврМат</t>
        </is>
      </c>
      <c r="H101" s="402" t="inlineStr">
        <is>
          <t>Возврат материалов</t>
        </is>
      </c>
      <c r="I101" s="402" t="n"/>
      <c r="J101" s="402" t="n"/>
      <c r="K101" s="402" t="n">
        <v>206</v>
      </c>
      <c r="L101" s="402" t="n">
        <v>20</v>
      </c>
      <c r="M101" s="402" t="n">
        <v>3</v>
      </c>
      <c r="N101" s="402" t="inlineStr"/>
      <c r="O101" s="402" t="n">
        <v>0</v>
      </c>
      <c r="P101" s="402" t="n"/>
      <c r="Q101" s="402" t="n"/>
      <c r="R101" s="402" t="n"/>
      <c r="S101" s="402" t="n"/>
      <c r="T101" s="402" t="n"/>
      <c r="U101" s="402" t="n"/>
      <c r="V101" s="402" t="n"/>
      <c r="W101" s="402" t="n">
        <v>0</v>
      </c>
      <c r="X101" s="402" t="n">
        <v>1</v>
      </c>
      <c r="Y101" s="402" t="n">
        <v>0</v>
      </c>
      <c r="Z101" s="402" t="n"/>
      <c r="AA101" s="402" t="n"/>
      <c r="AB101" s="402" t="n"/>
    </row>
    <row r="102">
      <c r="A102" s="402" t="n">
        <v>50</v>
      </c>
      <c r="B102" s="402" t="n">
        <v>0</v>
      </c>
      <c r="C102" s="402" t="n">
        <v>0</v>
      </c>
      <c r="D102" s="402" t="n">
        <v>1</v>
      </c>
      <c r="E102" s="402" t="n">
        <v>207</v>
      </c>
      <c r="F102" s="402">
        <f>ROUND(Source!U80,O102)</f>
        <v/>
      </c>
      <c r="G102" s="402" t="inlineStr">
        <is>
          <t>ТрудСтр</t>
        </is>
      </c>
      <c r="H102" s="402" t="inlineStr">
        <is>
          <t>Трудозатраты строителей</t>
        </is>
      </c>
      <c r="I102" s="402" t="n"/>
      <c r="J102" s="402" t="n"/>
      <c r="K102" s="402" t="n">
        <v>207</v>
      </c>
      <c r="L102" s="402" t="n">
        <v>21</v>
      </c>
      <c r="M102" s="402" t="n">
        <v>3</v>
      </c>
      <c r="N102" s="402" t="inlineStr"/>
      <c r="O102" s="402" t="n">
        <v>7</v>
      </c>
      <c r="P102" s="402" t="n"/>
      <c r="Q102" s="402" t="n"/>
      <c r="R102" s="402" t="n"/>
      <c r="S102" s="402" t="n"/>
      <c r="T102" s="402" t="n"/>
      <c r="U102" s="402" t="n"/>
      <c r="V102" s="402" t="n"/>
      <c r="W102" s="402" t="n">
        <v>0</v>
      </c>
      <c r="X102" s="402" t="n">
        <v>1</v>
      </c>
      <c r="Y102" s="402" t="n">
        <v>0</v>
      </c>
      <c r="Z102" s="402" t="n"/>
      <c r="AA102" s="402" t="n"/>
      <c r="AB102" s="402" t="n"/>
    </row>
    <row r="103">
      <c r="A103" s="402" t="n">
        <v>50</v>
      </c>
      <c r="B103" s="402" t="n">
        <v>0</v>
      </c>
      <c r="C103" s="402" t="n">
        <v>0</v>
      </c>
      <c r="D103" s="402" t="n">
        <v>1</v>
      </c>
      <c r="E103" s="402" t="n">
        <v>208</v>
      </c>
      <c r="F103" s="402">
        <f>ROUND(Source!V80,O103)</f>
        <v/>
      </c>
      <c r="G103" s="402" t="inlineStr">
        <is>
          <t>ТрудМаш</t>
        </is>
      </c>
      <c r="H103" s="402" t="inlineStr">
        <is>
          <t>Трудозатраты машинистов</t>
        </is>
      </c>
      <c r="I103" s="402" t="n"/>
      <c r="J103" s="402" t="n"/>
      <c r="K103" s="402" t="n">
        <v>208</v>
      </c>
      <c r="L103" s="402" t="n">
        <v>22</v>
      </c>
      <c r="M103" s="402" t="n">
        <v>3</v>
      </c>
      <c r="N103" s="402" t="inlineStr"/>
      <c r="O103" s="402" t="n">
        <v>7</v>
      </c>
      <c r="P103" s="402" t="n"/>
      <c r="Q103" s="402" t="n"/>
      <c r="R103" s="402" t="n"/>
      <c r="S103" s="402" t="n"/>
      <c r="T103" s="402" t="n"/>
      <c r="U103" s="402" t="n"/>
      <c r="V103" s="402" t="n"/>
      <c r="W103" s="402" t="n">
        <v>0</v>
      </c>
      <c r="X103" s="402" t="n">
        <v>1</v>
      </c>
      <c r="Y103" s="402" t="n">
        <v>0</v>
      </c>
      <c r="Z103" s="402" t="n"/>
      <c r="AA103" s="402" t="n"/>
      <c r="AB103" s="402" t="n"/>
    </row>
    <row r="104">
      <c r="A104" s="402" t="n">
        <v>50</v>
      </c>
      <c r="B104" s="402" t="n">
        <v>0</v>
      </c>
      <c r="C104" s="402" t="n">
        <v>0</v>
      </c>
      <c r="D104" s="402" t="n">
        <v>1</v>
      </c>
      <c r="E104" s="402" t="n">
        <v>209</v>
      </c>
      <c r="F104" s="402">
        <f>ROUND(Source!W80,O104)</f>
        <v/>
      </c>
      <c r="G104" s="402" t="inlineStr">
        <is>
          <t>ТранспМат</t>
        </is>
      </c>
      <c r="H104" s="402" t="inlineStr">
        <is>
          <t>Транспорт материалов</t>
        </is>
      </c>
      <c r="I104" s="402" t="n"/>
      <c r="J104" s="402" t="n"/>
      <c r="K104" s="402" t="n">
        <v>209</v>
      </c>
      <c r="L104" s="402" t="n">
        <v>23</v>
      </c>
      <c r="M104" s="402" t="n">
        <v>3</v>
      </c>
      <c r="N104" s="402" t="inlineStr"/>
      <c r="O104" s="402" t="n">
        <v>0</v>
      </c>
      <c r="P104" s="402" t="n"/>
      <c r="Q104" s="402" t="n"/>
      <c r="R104" s="402" t="n"/>
      <c r="S104" s="402" t="n"/>
      <c r="T104" s="402" t="n"/>
      <c r="U104" s="402" t="n"/>
      <c r="V104" s="402" t="n"/>
      <c r="W104" s="402" t="n">
        <v>0</v>
      </c>
      <c r="X104" s="402" t="n">
        <v>1</v>
      </c>
      <c r="Y104" s="402" t="n">
        <v>0</v>
      </c>
      <c r="Z104" s="402" t="n"/>
      <c r="AA104" s="402" t="n"/>
      <c r="AB104" s="402" t="n"/>
    </row>
    <row r="105">
      <c r="A105" s="402" t="n">
        <v>50</v>
      </c>
      <c r="B105" s="402" t="n">
        <v>0</v>
      </c>
      <c r="C105" s="402" t="n">
        <v>0</v>
      </c>
      <c r="D105" s="402" t="n">
        <v>1</v>
      </c>
      <c r="E105" s="402" t="n">
        <v>233</v>
      </c>
      <c r="F105" s="402">
        <f>ROUND(Source!BD80,O105)</f>
        <v/>
      </c>
      <c r="G105" s="402" t="inlineStr">
        <is>
          <t>Перевозка</t>
        </is>
      </c>
      <c r="H105" s="402" t="inlineStr">
        <is>
          <t>Перевозка грузов</t>
        </is>
      </c>
      <c r="I105" s="402" t="n"/>
      <c r="J105" s="402" t="n"/>
      <c r="K105" s="402" t="n">
        <v>233</v>
      </c>
      <c r="L105" s="402" t="n">
        <v>24</v>
      </c>
      <c r="M105" s="402" t="n">
        <v>3</v>
      </c>
      <c r="N105" s="402" t="inlineStr"/>
      <c r="O105" s="402" t="n">
        <v>0</v>
      </c>
      <c r="P105" s="402" t="n"/>
      <c r="Q105" s="402" t="n"/>
      <c r="R105" s="402" t="n"/>
      <c r="S105" s="402" t="n"/>
      <c r="T105" s="402" t="n"/>
      <c r="U105" s="402" t="n"/>
      <c r="V105" s="402" t="n"/>
      <c r="W105" s="402" t="n">
        <v>0</v>
      </c>
      <c r="X105" s="402" t="n">
        <v>1</v>
      </c>
      <c r="Y105" s="402" t="n">
        <v>0</v>
      </c>
      <c r="Z105" s="402" t="n"/>
      <c r="AA105" s="402" t="n"/>
      <c r="AB105" s="402" t="n"/>
    </row>
    <row r="106">
      <c r="A106" s="402" t="n">
        <v>50</v>
      </c>
      <c r="B106" s="402" t="n">
        <v>0</v>
      </c>
      <c r="C106" s="402" t="n">
        <v>0</v>
      </c>
      <c r="D106" s="402" t="n">
        <v>1</v>
      </c>
      <c r="E106" s="402" t="n">
        <v>210</v>
      </c>
      <c r="F106" s="402">
        <f>ROUND(Source!X80,O106)</f>
        <v/>
      </c>
      <c r="G106" s="402" t="inlineStr">
        <is>
          <t>НР</t>
        </is>
      </c>
      <c r="H106" s="402" t="inlineStr">
        <is>
          <t>Накладные расходы</t>
        </is>
      </c>
      <c r="I106" s="402" t="n"/>
      <c r="J106" s="402" t="n"/>
      <c r="K106" s="402" t="n">
        <v>210</v>
      </c>
      <c r="L106" s="402" t="n">
        <v>25</v>
      </c>
      <c r="M106" s="402" t="n">
        <v>3</v>
      </c>
      <c r="N106" s="402" t="inlineStr"/>
      <c r="O106" s="402" t="n">
        <v>0</v>
      </c>
      <c r="P106" s="402" t="n"/>
      <c r="Q106" s="402" t="n"/>
      <c r="R106" s="402" t="n"/>
      <c r="S106" s="402" t="n"/>
      <c r="T106" s="402" t="n"/>
      <c r="U106" s="402" t="n"/>
      <c r="V106" s="402" t="n"/>
      <c r="W106" s="402" t="n">
        <v>0</v>
      </c>
      <c r="X106" s="402" t="n">
        <v>1</v>
      </c>
      <c r="Y106" s="402" t="n">
        <v>0</v>
      </c>
      <c r="Z106" s="402" t="n"/>
      <c r="AA106" s="402" t="n"/>
      <c r="AB106" s="402" t="n"/>
    </row>
    <row r="107">
      <c r="A107" s="402" t="n">
        <v>50</v>
      </c>
      <c r="B107" s="402" t="n">
        <v>0</v>
      </c>
      <c r="C107" s="402" t="n">
        <v>0</v>
      </c>
      <c r="D107" s="402" t="n">
        <v>1</v>
      </c>
      <c r="E107" s="402" t="n">
        <v>211</v>
      </c>
      <c r="F107" s="402">
        <f>ROUND(Source!Y80,O107)</f>
        <v/>
      </c>
      <c r="G107" s="402" t="inlineStr">
        <is>
          <t>СмПриб</t>
        </is>
      </c>
      <c r="H107" s="402" t="inlineStr">
        <is>
          <t>Сметная прибыль</t>
        </is>
      </c>
      <c r="I107" s="402" t="n"/>
      <c r="J107" s="402" t="n"/>
      <c r="K107" s="402" t="n">
        <v>211</v>
      </c>
      <c r="L107" s="402" t="n">
        <v>26</v>
      </c>
      <c r="M107" s="402" t="n">
        <v>3</v>
      </c>
      <c r="N107" s="402" t="inlineStr"/>
      <c r="O107" s="402" t="n">
        <v>0</v>
      </c>
      <c r="P107" s="402" t="n"/>
      <c r="Q107" s="402" t="n"/>
      <c r="R107" s="402" t="n"/>
      <c r="S107" s="402" t="n"/>
      <c r="T107" s="402" t="n"/>
      <c r="U107" s="402" t="n"/>
      <c r="V107" s="402" t="n"/>
      <c r="W107" s="402" t="n">
        <v>0</v>
      </c>
      <c r="X107" s="402" t="n">
        <v>1</v>
      </c>
      <c r="Y107" s="402" t="n">
        <v>0</v>
      </c>
      <c r="Z107" s="402" t="n"/>
      <c r="AA107" s="402" t="n"/>
      <c r="AB107" s="402" t="n"/>
    </row>
    <row r="108">
      <c r="A108" s="402" t="n">
        <v>50</v>
      </c>
      <c r="B108" s="402" t="n">
        <v>0</v>
      </c>
      <c r="C108" s="402" t="n">
        <v>0</v>
      </c>
      <c r="D108" s="402" t="n">
        <v>1</v>
      </c>
      <c r="E108" s="402" t="n">
        <v>224</v>
      </c>
      <c r="F108" s="402">
        <f>ROUND(Source!AR80,O108)</f>
        <v/>
      </c>
      <c r="G108" s="402" t="inlineStr">
        <is>
          <t>Всего</t>
        </is>
      </c>
      <c r="H108" s="402" t="inlineStr">
        <is>
          <t>Всего с НР и СП</t>
        </is>
      </c>
      <c r="I108" s="402" t="n"/>
      <c r="J108" s="402" t="n"/>
      <c r="K108" s="402" t="n">
        <v>224</v>
      </c>
      <c r="L108" s="402" t="n">
        <v>27</v>
      </c>
      <c r="M108" s="402" t="n">
        <v>3</v>
      </c>
      <c r="N108" s="402" t="inlineStr"/>
      <c r="O108" s="402" t="n">
        <v>0</v>
      </c>
      <c r="P108" s="402" t="n"/>
      <c r="Q108" s="402" t="n"/>
      <c r="R108" s="402" t="n"/>
      <c r="S108" s="402" t="n"/>
      <c r="T108" s="402" t="n"/>
      <c r="U108" s="402" t="n"/>
      <c r="V108" s="402" t="n"/>
      <c r="W108" s="402" t="n">
        <v>0</v>
      </c>
      <c r="X108" s="402" t="n">
        <v>1</v>
      </c>
      <c r="Y108" s="402" t="n">
        <v>0</v>
      </c>
      <c r="Z108" s="402" t="n"/>
      <c r="AA108" s="402" t="n"/>
      <c r="AB108" s="402" t="n"/>
    </row>
    <row r="109">
      <c r="A109" s="402" t="n">
        <v>50</v>
      </c>
      <c r="B109" s="402" t="n">
        <v>0</v>
      </c>
      <c r="C109" s="402" t="n">
        <v>0</v>
      </c>
      <c r="D109" s="402" t="n">
        <v>2</v>
      </c>
      <c r="E109" s="402" t="n">
        <v>0</v>
      </c>
      <c r="F109" s="402">
        <f>ROUND(F108,O109)</f>
        <v/>
      </c>
      <c r="G109" s="402" t="inlineStr">
        <is>
          <t>и1</t>
        </is>
      </c>
      <c r="H109" s="402" t="inlineStr">
        <is>
          <t>Итого</t>
        </is>
      </c>
      <c r="I109" s="402" t="n"/>
      <c r="J109" s="402" t="n"/>
      <c r="K109" s="402" t="n">
        <v>212</v>
      </c>
      <c r="L109" s="402" t="n">
        <v>28</v>
      </c>
      <c r="M109" s="402" t="n">
        <v>0</v>
      </c>
      <c r="N109" s="402" t="inlineStr"/>
      <c r="O109" s="402" t="n">
        <v>0</v>
      </c>
      <c r="P109" s="402" t="n"/>
      <c r="Q109" s="402" t="n"/>
      <c r="R109" s="402" t="n"/>
      <c r="S109" s="402" t="n"/>
      <c r="T109" s="402" t="n"/>
      <c r="U109" s="402" t="n"/>
      <c r="V109" s="402" t="n"/>
      <c r="W109" s="402" t="n">
        <v>0</v>
      </c>
      <c r="X109" s="402" t="n">
        <v>1</v>
      </c>
      <c r="Y109" s="402" t="n">
        <v>0</v>
      </c>
      <c r="Z109" s="402" t="n"/>
      <c r="AA109" s="402" t="n"/>
      <c r="AB109" s="402" t="n"/>
    </row>
    <row r="110">
      <c r="A110" s="402" t="n">
        <v>50</v>
      </c>
      <c r="B110" s="402" t="n">
        <v>0</v>
      </c>
      <c r="C110" s="402" t="n">
        <v>0</v>
      </c>
      <c r="D110" s="402" t="n">
        <v>2</v>
      </c>
      <c r="E110" s="402" t="n">
        <v>0</v>
      </c>
      <c r="F110" s="402">
        <f>ROUND(F109*0.22,O110)</f>
        <v/>
      </c>
      <c r="G110" s="402" t="inlineStr">
        <is>
          <t>и2</t>
        </is>
      </c>
      <c r="H110" s="402" t="inlineStr">
        <is>
          <t>НДС 22%</t>
        </is>
      </c>
      <c r="I110" s="402" t="n"/>
      <c r="J110" s="402" t="n"/>
      <c r="K110" s="402" t="n">
        <v>212</v>
      </c>
      <c r="L110" s="402" t="n">
        <v>29</v>
      </c>
      <c r="M110" s="402" t="n">
        <v>0</v>
      </c>
      <c r="N110" s="402" t="inlineStr"/>
      <c r="O110" s="402" t="n">
        <v>0</v>
      </c>
      <c r="P110" s="402" t="n"/>
      <c r="Q110" s="402" t="n"/>
      <c r="R110" s="402" t="n"/>
      <c r="S110" s="402" t="n"/>
      <c r="T110" s="402" t="n"/>
      <c r="U110" s="402" t="n"/>
      <c r="V110" s="402" t="n"/>
      <c r="W110" s="402" t="n">
        <v>0</v>
      </c>
      <c r="X110" s="402" t="n">
        <v>1</v>
      </c>
      <c r="Y110" s="402" t="n">
        <v>0</v>
      </c>
      <c r="Z110" s="402" t="n"/>
      <c r="AA110" s="402" t="n"/>
      <c r="AB110" s="402" t="n"/>
    </row>
    <row r="111">
      <c r="A111" s="402" t="n">
        <v>50</v>
      </c>
      <c r="B111" s="402" t="n">
        <v>0</v>
      </c>
      <c r="C111" s="402" t="n">
        <v>0</v>
      </c>
      <c r="D111" s="402" t="n">
        <v>2</v>
      </c>
      <c r="E111" s="402" t="n">
        <v>213</v>
      </c>
      <c r="F111" s="402">
        <f>ROUND(F109+F110,O111)</f>
        <v/>
      </c>
      <c r="G111" s="402" t="inlineStr">
        <is>
          <t>и3</t>
        </is>
      </c>
      <c r="H111" s="402" t="inlineStr">
        <is>
          <t>Всего</t>
        </is>
      </c>
      <c r="I111" s="402" t="n"/>
      <c r="J111" s="402" t="n"/>
      <c r="K111" s="402" t="n">
        <v>212</v>
      </c>
      <c r="L111" s="402" t="n">
        <v>30</v>
      </c>
      <c r="M111" s="402" t="n">
        <v>0</v>
      </c>
      <c r="N111" s="402" t="inlineStr"/>
      <c r="O111" s="402" t="n">
        <v>0</v>
      </c>
      <c r="P111" s="402" t="n"/>
      <c r="Q111" s="402" t="n"/>
      <c r="R111" s="402" t="n"/>
      <c r="S111" s="402" t="n"/>
      <c r="T111" s="402" t="n"/>
      <c r="U111" s="402" t="n"/>
      <c r="V111" s="402" t="n"/>
      <c r="W111" s="402" t="n">
        <v>0</v>
      </c>
      <c r="X111" s="402" t="n">
        <v>1</v>
      </c>
      <c r="Y111" s="402" t="n">
        <v>0</v>
      </c>
      <c r="Z111" s="402" t="n"/>
      <c r="AA111" s="402" t="n"/>
      <c r="AB111" s="402" t="n"/>
    </row>
    <row r="112"/>
    <row r="113">
      <c r="A113" s="399" t="n">
        <v>3</v>
      </c>
      <c r="B113" s="399" t="n">
        <v>0</v>
      </c>
      <c r="C113" s="399" t="n"/>
      <c r="D113" s="399">
        <f>ROW(A122)</f>
        <v/>
      </c>
      <c r="E113" s="399" t="n"/>
      <c r="F113" s="399" t="inlineStr">
        <is>
          <t>Новая локальная смета</t>
        </is>
      </c>
      <c r="G113" s="399" t="inlineStr">
        <is>
          <t>Текстильщиков 3</t>
        </is>
      </c>
      <c r="H113" s="399" t="inlineStr"/>
      <c r="I113" s="399" t="n">
        <v>0</v>
      </c>
      <c r="J113" s="399" t="inlineStr"/>
      <c r="K113" s="399" t="n">
        <v>0</v>
      </c>
      <c r="L113" s="399" t="inlineStr">
        <is>
          <t>Новая локальная смета</t>
        </is>
      </c>
      <c r="M113" s="399" t="inlineStr"/>
      <c r="N113" s="399" t="n"/>
      <c r="O113" s="399" t="n"/>
      <c r="P113" s="399" t="n"/>
      <c r="Q113" s="399" t="n"/>
      <c r="R113" s="399" t="n"/>
      <c r="S113" s="399" t="n">
        <v>0</v>
      </c>
      <c r="T113" s="399" t="n"/>
      <c r="U113" s="399" t="inlineStr"/>
      <c r="V113" s="399" t="n">
        <v>0</v>
      </c>
      <c r="W113" s="399" t="n"/>
      <c r="X113" s="399" t="n"/>
      <c r="Y113" s="399" t="n"/>
      <c r="Z113" s="399" t="n"/>
      <c r="AA113" s="399" t="n"/>
      <c r="AB113" s="399" t="inlineStr"/>
      <c r="AC113" s="399" t="inlineStr"/>
      <c r="AD113" s="399" t="inlineStr"/>
      <c r="AE113" s="399" t="inlineStr"/>
      <c r="AF113" s="399" t="inlineStr"/>
      <c r="AG113" s="399" t="inlineStr"/>
      <c r="AH113" s="399" t="n"/>
      <c r="AI113" s="399" t="n"/>
      <c r="AJ113" s="399" t="n"/>
      <c r="AK113" s="399" t="n"/>
      <c r="AL113" s="399" t="n"/>
      <c r="AM113" s="399" t="n"/>
      <c r="AN113" s="399" t="n"/>
      <c r="AO113" s="399" t="n"/>
      <c r="AP113" s="399" t="inlineStr"/>
      <c r="AQ113" s="399" t="inlineStr"/>
      <c r="AR113" s="399" t="inlineStr"/>
      <c r="AS113" s="399" t="n"/>
      <c r="AT113" s="399" t="n"/>
      <c r="AU113" s="399" t="n"/>
      <c r="AV113" s="399" t="n"/>
      <c r="AW113" s="399" t="n"/>
      <c r="AX113" s="399" t="n"/>
      <c r="AY113" s="399" t="n"/>
      <c r="AZ113" s="399" t="inlineStr"/>
      <c r="BA113" s="399" t="n"/>
      <c r="BB113" s="399" t="inlineStr"/>
      <c r="BC113" s="399" t="inlineStr"/>
      <c r="BD113" s="399" t="inlineStr"/>
      <c r="BE113" s="399" t="inlineStr"/>
      <c r="BF113" s="399" t="inlineStr"/>
      <c r="BG113" s="399" t="inlineStr"/>
      <c r="BH113" s="399" t="inlineStr"/>
      <c r="BI113" s="399" t="inlineStr"/>
      <c r="BJ113" s="399" t="inlineStr"/>
      <c r="BK113" s="399" t="inlineStr"/>
      <c r="BL113" s="399" t="inlineStr"/>
      <c r="BM113" s="399" t="inlineStr"/>
      <c r="BN113" s="399" t="inlineStr"/>
      <c r="BO113" s="399" t="inlineStr"/>
      <c r="BP113" s="399" t="inlineStr"/>
      <c r="BQ113" s="399" t="n"/>
      <c r="BR113" s="399" t="n"/>
      <c r="BS113" s="399" t="n"/>
      <c r="BT113" s="399" t="n"/>
      <c r="BU113" s="399" t="n"/>
      <c r="BV113" s="399" t="n"/>
      <c r="BW113" s="399" t="n"/>
      <c r="BX113" s="399" t="n">
        <v>0</v>
      </c>
      <c r="BY113" s="399" t="n"/>
      <c r="BZ113" s="399" t="n"/>
      <c r="CA113" s="399" t="n"/>
      <c r="CB113" s="399" t="n"/>
      <c r="CC113" s="399" t="n"/>
      <c r="CD113" s="399" t="n"/>
      <c r="CE113" s="399" t="n"/>
      <c r="CF113" s="399" t="n">
        <v>0</v>
      </c>
      <c r="CG113" s="399" t="n">
        <v>0</v>
      </c>
      <c r="CH113" s="399" t="n"/>
      <c r="CI113" s="399" t="inlineStr"/>
      <c r="CJ113" s="399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400" t="n">
        <v>52</v>
      </c>
      <c r="B115" s="400">
        <f>B122</f>
        <v/>
      </c>
      <c r="C115" s="400">
        <f>C122</f>
        <v/>
      </c>
      <c r="D115" s="400">
        <f>D122</f>
        <v/>
      </c>
      <c r="E115" s="400">
        <f>E122</f>
        <v/>
      </c>
      <c r="F115" s="400">
        <f>F122</f>
        <v/>
      </c>
      <c r="G115" s="400">
        <f>G122</f>
        <v/>
      </c>
      <c r="H115" s="400" t="n"/>
      <c r="I115" s="400" t="n"/>
      <c r="J115" s="400" t="n"/>
      <c r="K115" s="400" t="n"/>
      <c r="L115" s="400" t="n"/>
      <c r="M115" s="400" t="n"/>
      <c r="N115" s="400" t="n"/>
      <c r="O115" s="400">
        <f>O122</f>
        <v/>
      </c>
      <c r="P115" s="400">
        <f>P122</f>
        <v/>
      </c>
      <c r="Q115" s="400">
        <f>Q122</f>
        <v/>
      </c>
      <c r="R115" s="400">
        <f>R122</f>
        <v/>
      </c>
      <c r="S115" s="400">
        <f>S122</f>
        <v/>
      </c>
      <c r="T115" s="400">
        <f>T122</f>
        <v/>
      </c>
      <c r="U115" s="400">
        <f>U122</f>
        <v/>
      </c>
      <c r="V115" s="400">
        <f>V122</f>
        <v/>
      </c>
      <c r="W115" s="400">
        <f>W122</f>
        <v/>
      </c>
      <c r="X115" s="400">
        <f>X122</f>
        <v/>
      </c>
      <c r="Y115" s="400">
        <f>Y122</f>
        <v/>
      </c>
      <c r="Z115" s="400">
        <f>Z122</f>
        <v/>
      </c>
      <c r="AA115" s="400">
        <f>AA122</f>
        <v/>
      </c>
      <c r="AB115" s="400">
        <f>AB122</f>
        <v/>
      </c>
      <c r="AC115" s="400">
        <f>AC122</f>
        <v/>
      </c>
      <c r="AD115" s="400">
        <f>AD122</f>
        <v/>
      </c>
      <c r="AE115" s="400">
        <f>AE122</f>
        <v/>
      </c>
      <c r="AF115" s="400">
        <f>AF122</f>
        <v/>
      </c>
      <c r="AG115" s="400">
        <f>AG122</f>
        <v/>
      </c>
      <c r="AH115" s="400">
        <f>AH122</f>
        <v/>
      </c>
      <c r="AI115" s="400">
        <f>AI122</f>
        <v/>
      </c>
      <c r="AJ115" s="400">
        <f>AJ122</f>
        <v/>
      </c>
      <c r="AK115" s="400">
        <f>AK122</f>
        <v/>
      </c>
      <c r="AL115" s="400">
        <f>AL122</f>
        <v/>
      </c>
      <c r="AM115" s="400">
        <f>AM122</f>
        <v/>
      </c>
      <c r="AN115" s="400">
        <f>AN122</f>
        <v/>
      </c>
      <c r="AO115" s="400">
        <f>AO122</f>
        <v/>
      </c>
      <c r="AP115" s="400">
        <f>AP122</f>
        <v/>
      </c>
      <c r="AQ115" s="400">
        <f>AQ122</f>
        <v/>
      </c>
      <c r="AR115" s="400">
        <f>AR122</f>
        <v/>
      </c>
      <c r="AS115" s="400">
        <f>AS122</f>
        <v/>
      </c>
      <c r="AT115" s="400">
        <f>AT122</f>
        <v/>
      </c>
      <c r="AU115" s="400">
        <f>AU122</f>
        <v/>
      </c>
      <c r="AV115" s="400">
        <f>AV122</f>
        <v/>
      </c>
      <c r="AW115" s="400">
        <f>AW122</f>
        <v/>
      </c>
      <c r="AX115" s="400">
        <f>AX122</f>
        <v/>
      </c>
      <c r="AY115" s="400">
        <f>AY122</f>
        <v/>
      </c>
      <c r="AZ115" s="400">
        <f>AZ122</f>
        <v/>
      </c>
      <c r="BA115" s="400">
        <f>BA122</f>
        <v/>
      </c>
      <c r="BB115" s="400">
        <f>BB122</f>
        <v/>
      </c>
      <c r="BC115" s="400">
        <f>BC122</f>
        <v/>
      </c>
      <c r="BD115" s="400">
        <f>BD122</f>
        <v/>
      </c>
      <c r="BE115" s="400">
        <f>BE122</f>
        <v/>
      </c>
      <c r="BF115" s="400">
        <f>BF122</f>
        <v/>
      </c>
      <c r="BG115" s="400">
        <f>BG122</f>
        <v/>
      </c>
      <c r="BH115" s="400">
        <f>BH122</f>
        <v/>
      </c>
      <c r="BI115" s="400">
        <f>BI122</f>
        <v/>
      </c>
      <c r="BJ115" s="400">
        <f>BJ122</f>
        <v/>
      </c>
      <c r="BK115" s="400">
        <f>BK122</f>
        <v/>
      </c>
      <c r="BL115" s="400">
        <f>BL122</f>
        <v/>
      </c>
      <c r="BM115" s="400">
        <f>BM122</f>
        <v/>
      </c>
      <c r="BN115" s="400">
        <f>BN122</f>
        <v/>
      </c>
      <c r="BO115" s="400">
        <f>BO122</f>
        <v/>
      </c>
      <c r="BP115" s="400">
        <f>BP122</f>
        <v/>
      </c>
      <c r="BQ115" s="400">
        <f>BQ122</f>
        <v/>
      </c>
      <c r="BR115" s="400">
        <f>BR122</f>
        <v/>
      </c>
      <c r="BS115" s="400">
        <f>BS122</f>
        <v/>
      </c>
      <c r="BT115" s="400">
        <f>BT122</f>
        <v/>
      </c>
      <c r="BU115" s="400">
        <f>BU122</f>
        <v/>
      </c>
      <c r="BV115" s="400">
        <f>BV122</f>
        <v/>
      </c>
      <c r="BW115" s="400">
        <f>BW122</f>
        <v/>
      </c>
      <c r="BX115" s="400">
        <f>BX122</f>
        <v/>
      </c>
      <c r="BY115" s="400">
        <f>BY122</f>
        <v/>
      </c>
      <c r="BZ115" s="400">
        <f>BZ122</f>
        <v/>
      </c>
      <c r="CA115" s="400">
        <f>CA122</f>
        <v/>
      </c>
      <c r="CB115" s="400">
        <f>CB122</f>
        <v/>
      </c>
      <c r="CC115" s="400">
        <f>CC122</f>
        <v/>
      </c>
      <c r="CD115" s="400">
        <f>CD122</f>
        <v/>
      </c>
      <c r="CE115" s="400">
        <f>CE122</f>
        <v/>
      </c>
      <c r="CF115" s="400">
        <f>CF122</f>
        <v/>
      </c>
      <c r="CG115" s="400">
        <f>CG122</f>
        <v/>
      </c>
      <c r="CH115" s="400">
        <f>CH122</f>
        <v/>
      </c>
      <c r="CI115" s="400">
        <f>CI122</f>
        <v/>
      </c>
      <c r="CJ115" s="400">
        <f>CJ122</f>
        <v/>
      </c>
      <c r="CK115" s="400">
        <f>CK122</f>
        <v/>
      </c>
      <c r="CL115" s="400">
        <f>CL122</f>
        <v/>
      </c>
      <c r="CM115" s="400">
        <f>CM122</f>
        <v/>
      </c>
      <c r="CN115" s="400">
        <f>CN122</f>
        <v/>
      </c>
      <c r="CO115" s="400">
        <f>CO122</f>
        <v/>
      </c>
      <c r="CP115" s="400">
        <f>CP122</f>
        <v/>
      </c>
      <c r="CQ115" s="400">
        <f>CQ122</f>
        <v/>
      </c>
      <c r="CR115" s="400">
        <f>CR122</f>
        <v/>
      </c>
      <c r="CS115" s="400">
        <f>CS122</f>
        <v/>
      </c>
      <c r="CT115" s="400">
        <f>CT122</f>
        <v/>
      </c>
      <c r="CU115" s="400">
        <f>CU122</f>
        <v/>
      </c>
      <c r="CV115" s="400">
        <f>CV122</f>
        <v/>
      </c>
      <c r="CW115" s="400">
        <f>CW122</f>
        <v/>
      </c>
      <c r="CX115" s="400">
        <f>CX122</f>
        <v/>
      </c>
      <c r="CY115" s="400">
        <f>CY122</f>
        <v/>
      </c>
      <c r="CZ115" s="400">
        <f>CZ122</f>
        <v/>
      </c>
      <c r="DA115" s="400">
        <f>DA122</f>
        <v/>
      </c>
      <c r="DB115" s="400">
        <f>DB122</f>
        <v/>
      </c>
      <c r="DC115" s="400">
        <f>DC122</f>
        <v/>
      </c>
      <c r="DD115" s="400">
        <f>DD122</f>
        <v/>
      </c>
      <c r="DE115" s="400">
        <f>DE122</f>
        <v/>
      </c>
      <c r="DF115" s="400">
        <f>DF122</f>
        <v/>
      </c>
      <c r="DG115" s="401">
        <f>DG122</f>
        <v/>
      </c>
      <c r="DH115" s="401">
        <f>DH122</f>
        <v/>
      </c>
      <c r="DI115" s="401">
        <f>DI122</f>
        <v/>
      </c>
      <c r="DJ115" s="401">
        <f>DJ122</f>
        <v/>
      </c>
      <c r="DK115" s="401">
        <f>DK122</f>
        <v/>
      </c>
      <c r="DL115" s="401">
        <f>DL122</f>
        <v/>
      </c>
      <c r="DM115" s="401">
        <f>DM122</f>
        <v/>
      </c>
      <c r="DN115" s="401">
        <f>DN122</f>
        <v/>
      </c>
      <c r="DO115" s="401">
        <f>DO122</f>
        <v/>
      </c>
      <c r="DP115" s="401">
        <f>DP122</f>
        <v/>
      </c>
      <c r="DQ115" s="401">
        <f>DQ122</f>
        <v/>
      </c>
      <c r="DR115" s="401">
        <f>DR122</f>
        <v/>
      </c>
      <c r="DS115" s="401">
        <f>DS122</f>
        <v/>
      </c>
      <c r="DT115" s="401">
        <f>DT122</f>
        <v/>
      </c>
      <c r="DU115" s="401">
        <f>DU122</f>
        <v/>
      </c>
      <c r="DV115" s="401">
        <f>DV122</f>
        <v/>
      </c>
      <c r="DW115" s="401">
        <f>DW122</f>
        <v/>
      </c>
      <c r="DX115" s="401">
        <f>DX122</f>
        <v/>
      </c>
      <c r="DY115" s="401">
        <f>DY122</f>
        <v/>
      </c>
      <c r="DZ115" s="401">
        <f>DZ122</f>
        <v/>
      </c>
      <c r="EA115" s="401">
        <f>EA122</f>
        <v/>
      </c>
      <c r="EB115" s="401">
        <f>EB122</f>
        <v/>
      </c>
      <c r="EC115" s="401">
        <f>EC122</f>
        <v/>
      </c>
      <c r="ED115" s="401">
        <f>ED122</f>
        <v/>
      </c>
      <c r="EE115" s="401">
        <f>EE122</f>
        <v/>
      </c>
      <c r="EF115" s="401">
        <f>EF122</f>
        <v/>
      </c>
      <c r="EG115" s="401">
        <f>EG122</f>
        <v/>
      </c>
      <c r="EH115" s="401">
        <f>EH122</f>
        <v/>
      </c>
      <c r="EI115" s="401">
        <f>EI122</f>
        <v/>
      </c>
      <c r="EJ115" s="401">
        <f>EJ122</f>
        <v/>
      </c>
      <c r="EK115" s="401">
        <f>EK122</f>
        <v/>
      </c>
      <c r="EL115" s="401">
        <f>EL122</f>
        <v/>
      </c>
      <c r="EM115" s="401">
        <f>EM122</f>
        <v/>
      </c>
      <c r="EN115" s="401">
        <f>EN122</f>
        <v/>
      </c>
      <c r="EO115" s="401">
        <f>EO122</f>
        <v/>
      </c>
      <c r="EP115" s="401">
        <f>EP122</f>
        <v/>
      </c>
      <c r="EQ115" s="401">
        <f>EQ122</f>
        <v/>
      </c>
      <c r="ER115" s="401">
        <f>ER122</f>
        <v/>
      </c>
      <c r="ES115" s="401">
        <f>ES122</f>
        <v/>
      </c>
      <c r="ET115" s="401">
        <f>ET122</f>
        <v/>
      </c>
      <c r="EU115" s="401">
        <f>EU122</f>
        <v/>
      </c>
      <c r="EV115" s="401">
        <f>EV122</f>
        <v/>
      </c>
      <c r="EW115" s="401">
        <f>EW122</f>
        <v/>
      </c>
      <c r="EX115" s="401">
        <f>EX122</f>
        <v/>
      </c>
      <c r="EY115" s="401">
        <f>EY122</f>
        <v/>
      </c>
      <c r="EZ115" s="401">
        <f>EZ122</f>
        <v/>
      </c>
      <c r="FA115" s="401">
        <f>FA122</f>
        <v/>
      </c>
      <c r="FB115" s="401">
        <f>FB122</f>
        <v/>
      </c>
      <c r="FC115" s="401">
        <f>FC122</f>
        <v/>
      </c>
      <c r="FD115" s="401">
        <f>FD122</f>
        <v/>
      </c>
      <c r="FE115" s="401">
        <f>FE122</f>
        <v/>
      </c>
      <c r="FF115" s="401">
        <f>FF122</f>
        <v/>
      </c>
      <c r="FG115" s="401">
        <f>FG122</f>
        <v/>
      </c>
      <c r="FH115" s="401">
        <f>FH122</f>
        <v/>
      </c>
      <c r="FI115" s="401">
        <f>FI122</f>
        <v/>
      </c>
      <c r="FJ115" s="401">
        <f>FJ122</f>
        <v/>
      </c>
      <c r="FK115" s="401">
        <f>FK122</f>
        <v/>
      </c>
      <c r="FL115" s="401">
        <f>FL122</f>
        <v/>
      </c>
      <c r="FM115" s="401">
        <f>FM122</f>
        <v/>
      </c>
      <c r="FN115" s="401">
        <f>FN122</f>
        <v/>
      </c>
      <c r="FO115" s="401">
        <f>FO122</f>
        <v/>
      </c>
      <c r="FP115" s="401">
        <f>FP122</f>
        <v/>
      </c>
      <c r="FQ115" s="401">
        <f>FQ122</f>
        <v/>
      </c>
      <c r="FR115" s="401">
        <f>FR122</f>
        <v/>
      </c>
      <c r="FS115" s="401">
        <f>FS122</f>
        <v/>
      </c>
      <c r="FT115" s="401">
        <f>FT122</f>
        <v/>
      </c>
      <c r="FU115" s="401">
        <f>FU122</f>
        <v/>
      </c>
      <c r="FV115" s="401">
        <f>FV122</f>
        <v/>
      </c>
      <c r="FW115" s="401">
        <f>FW122</f>
        <v/>
      </c>
      <c r="FX115" s="401">
        <f>FX122</f>
        <v/>
      </c>
      <c r="FY115" s="401">
        <f>FY122</f>
        <v/>
      </c>
      <c r="FZ115" s="401">
        <f>FZ122</f>
        <v/>
      </c>
      <c r="GA115" s="401">
        <f>GA122</f>
        <v/>
      </c>
      <c r="GB115" s="401">
        <f>GB122</f>
        <v/>
      </c>
      <c r="GC115" s="401">
        <f>GC122</f>
        <v/>
      </c>
      <c r="GD115" s="401">
        <f>GD122</f>
        <v/>
      </c>
      <c r="GE115" s="401">
        <f>GE122</f>
        <v/>
      </c>
      <c r="GF115" s="401">
        <f>GF122</f>
        <v/>
      </c>
      <c r="GG115" s="401">
        <f>GG122</f>
        <v/>
      </c>
      <c r="GH115" s="401">
        <f>GH122</f>
        <v/>
      </c>
      <c r="GI115" s="401">
        <f>GI122</f>
        <v/>
      </c>
      <c r="GJ115" s="401">
        <f>GJ122</f>
        <v/>
      </c>
      <c r="GK115" s="401">
        <f>GK122</f>
        <v/>
      </c>
      <c r="GL115" s="401">
        <f>GL122</f>
        <v/>
      </c>
      <c r="GM115" s="401">
        <f>GM122</f>
        <v/>
      </c>
      <c r="GN115" s="401">
        <f>GN122</f>
        <v/>
      </c>
      <c r="GO115" s="401">
        <f>GO122</f>
        <v/>
      </c>
      <c r="GP115" s="401">
        <f>GP122</f>
        <v/>
      </c>
      <c r="GQ115" s="401">
        <f>GQ122</f>
        <v/>
      </c>
      <c r="GR115" s="401">
        <f>GR122</f>
        <v/>
      </c>
      <c r="GS115" s="401">
        <f>GS122</f>
        <v/>
      </c>
      <c r="GT115" s="401">
        <f>GT122</f>
        <v/>
      </c>
      <c r="GU115" s="401">
        <f>GU122</f>
        <v/>
      </c>
      <c r="GV115" s="401">
        <f>GV122</f>
        <v/>
      </c>
      <c r="GW115" s="401">
        <f>GW122</f>
        <v/>
      </c>
      <c r="GX115" s="401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400" t="n">
        <v>51</v>
      </c>
      <c r="B122" s="400">
        <f>B113</f>
        <v/>
      </c>
      <c r="C122" s="400">
        <f>A113</f>
        <v/>
      </c>
      <c r="D122" s="400">
        <f>ROW(A113)</f>
        <v/>
      </c>
      <c r="E122" s="400" t="n"/>
      <c r="F122" s="400">
        <f>IF(F113&lt;&gt;"",F113,"")</f>
        <v/>
      </c>
      <c r="G122" s="400">
        <f>IF(G113&lt;&gt;"",G113,"")</f>
        <v/>
      </c>
      <c r="H122" s="400" t="n">
        <v>0</v>
      </c>
      <c r="I122" s="400" t="n"/>
      <c r="J122" s="400" t="n"/>
      <c r="K122" s="400" t="n"/>
      <c r="L122" s="400" t="n"/>
      <c r="M122" s="400" t="n"/>
      <c r="N122" s="400" t="n"/>
      <c r="O122" s="400" t="n">
        <v>0</v>
      </c>
      <c r="P122" s="400" t="n">
        <v>0</v>
      </c>
      <c r="Q122" s="400" t="n">
        <v>0</v>
      </c>
      <c r="R122" s="400" t="n">
        <v>0</v>
      </c>
      <c r="S122" s="400" t="n">
        <v>0</v>
      </c>
      <c r="T122" s="400" t="n">
        <v>0</v>
      </c>
      <c r="U122" s="400" t="n">
        <v>0</v>
      </c>
      <c r="V122" s="400" t="n">
        <v>0</v>
      </c>
      <c r="W122" s="400" t="n">
        <v>0</v>
      </c>
      <c r="X122" s="400" t="n">
        <v>0</v>
      </c>
      <c r="Y122" s="400" t="n">
        <v>0</v>
      </c>
      <c r="Z122" s="400" t="n"/>
      <c r="AA122" s="400" t="n"/>
      <c r="AB122" s="400" t="n"/>
      <c r="AC122" s="400" t="n"/>
      <c r="AD122" s="400" t="n"/>
      <c r="AE122" s="400" t="n"/>
      <c r="AF122" s="400" t="n"/>
      <c r="AG122" s="400" t="n"/>
      <c r="AH122" s="400" t="n"/>
      <c r="AI122" s="400" t="n"/>
      <c r="AJ122" s="400" t="n"/>
      <c r="AK122" s="400" t="n"/>
      <c r="AL122" s="400" t="n"/>
      <c r="AM122" s="400" t="n"/>
      <c r="AN122" s="400" t="n"/>
      <c r="AO122" s="400">
        <f>ROUND(BX122,0)</f>
        <v/>
      </c>
      <c r="AP122" s="400">
        <f>ROUND(BY122,0)</f>
        <v/>
      </c>
      <c r="AQ122" s="400">
        <f>ROUND(BZ122,0)</f>
        <v/>
      </c>
      <c r="AR122" s="400">
        <f>ROUND(CA122,0)</f>
        <v/>
      </c>
      <c r="AS122" s="400">
        <f>ROUND(CB122,0)</f>
        <v/>
      </c>
      <c r="AT122" s="400">
        <f>ROUND(CC122,0)</f>
        <v/>
      </c>
      <c r="AU122" s="400">
        <f>ROUND(CD122,0)</f>
        <v/>
      </c>
      <c r="AV122" s="400">
        <f>ROUND(CE122,0)</f>
        <v/>
      </c>
      <c r="AW122" s="400">
        <f>ROUND(CF122,0)</f>
        <v/>
      </c>
      <c r="AX122" s="400">
        <f>ROUND(CG122,0)</f>
        <v/>
      </c>
      <c r="AY122" s="400">
        <f>ROUND(CH122,0)</f>
        <v/>
      </c>
      <c r="AZ122" s="400">
        <f>ROUND(CI122,0)</f>
        <v/>
      </c>
      <c r="BA122" s="400">
        <f>ROUND(CJ122,0)</f>
        <v/>
      </c>
      <c r="BB122" s="400">
        <f>ROUND(CK122,0)</f>
        <v/>
      </c>
      <c r="BC122" s="400">
        <f>ROUND(CL122,0)</f>
        <v/>
      </c>
      <c r="BD122" s="400">
        <f>ROUND(CM122,0)</f>
        <v/>
      </c>
      <c r="BE122" s="400" t="n"/>
      <c r="BF122" s="400" t="n"/>
      <c r="BG122" s="400" t="n"/>
      <c r="BH122" s="400" t="n"/>
      <c r="BI122" s="400" t="n"/>
      <c r="BJ122" s="400" t="n"/>
      <c r="BK122" s="400" t="n"/>
      <c r="BL122" s="400" t="n"/>
      <c r="BM122" s="400" t="n"/>
      <c r="BN122" s="400" t="n"/>
      <c r="BO122" s="400" t="n"/>
      <c r="BP122" s="400" t="n"/>
      <c r="BQ122" s="400" t="n"/>
      <c r="BR122" s="400" t="n"/>
      <c r="BS122" s="400" t="n"/>
      <c r="BT122" s="400" t="n"/>
      <c r="BU122" s="400" t="n"/>
      <c r="BV122" s="400" t="n"/>
      <c r="BW122" s="400" t="n"/>
      <c r="BX122" s="400" t="n"/>
      <c r="BY122" s="400" t="n"/>
      <c r="BZ122" s="400" t="n"/>
      <c r="CA122" s="400" t="n"/>
      <c r="CB122" s="400" t="n"/>
      <c r="CC122" s="400" t="n"/>
      <c r="CD122" s="400" t="n"/>
      <c r="CE122" s="400" t="n"/>
      <c r="CF122" s="400" t="n"/>
      <c r="CG122" s="400" t="n"/>
      <c r="CH122" s="400" t="n"/>
      <c r="CI122" s="400" t="n"/>
      <c r="CJ122" s="400" t="n"/>
      <c r="CK122" s="400" t="n"/>
      <c r="CL122" s="400" t="n"/>
      <c r="CM122" s="400" t="n"/>
      <c r="CN122" s="400" t="n"/>
      <c r="CO122" s="400" t="n"/>
      <c r="CP122" s="400" t="n"/>
      <c r="CQ122" s="400" t="n"/>
      <c r="CR122" s="400" t="n"/>
      <c r="CS122" s="400" t="n"/>
      <c r="CT122" s="400" t="n"/>
      <c r="CU122" s="400" t="n"/>
      <c r="CV122" s="400" t="n"/>
      <c r="CW122" s="400" t="n"/>
      <c r="CX122" s="400" t="n"/>
      <c r="CY122" s="400" t="n"/>
      <c r="CZ122" s="400" t="n"/>
      <c r="DA122" s="400" t="n"/>
      <c r="DB122" s="400" t="n"/>
      <c r="DC122" s="400" t="n"/>
      <c r="DD122" s="400" t="n"/>
      <c r="DE122" s="400" t="n"/>
      <c r="DF122" s="400" t="n"/>
      <c r="DG122" s="401" t="n"/>
      <c r="DH122" s="401" t="n"/>
      <c r="DI122" s="401" t="n"/>
      <c r="DJ122" s="401" t="n"/>
      <c r="DK122" s="401" t="n"/>
      <c r="DL122" s="401" t="n"/>
      <c r="DM122" s="401" t="n"/>
      <c r="DN122" s="401" t="n"/>
      <c r="DO122" s="401" t="n"/>
      <c r="DP122" s="401" t="n"/>
      <c r="DQ122" s="401" t="n"/>
      <c r="DR122" s="401" t="n"/>
      <c r="DS122" s="401" t="n"/>
      <c r="DT122" s="401" t="n"/>
      <c r="DU122" s="401" t="n"/>
      <c r="DV122" s="401" t="n"/>
      <c r="DW122" s="401" t="n"/>
      <c r="DX122" s="401" t="n"/>
      <c r="DY122" s="401" t="n"/>
      <c r="DZ122" s="401" t="n"/>
      <c r="EA122" s="401" t="n"/>
      <c r="EB122" s="401" t="n"/>
      <c r="EC122" s="401" t="n"/>
      <c r="ED122" s="401" t="n"/>
      <c r="EE122" s="401" t="n"/>
      <c r="EF122" s="401" t="n"/>
      <c r="EG122" s="401" t="n"/>
      <c r="EH122" s="401" t="n"/>
      <c r="EI122" s="401" t="n"/>
      <c r="EJ122" s="401" t="n"/>
      <c r="EK122" s="401" t="n"/>
      <c r="EL122" s="401" t="n"/>
      <c r="EM122" s="401" t="n"/>
      <c r="EN122" s="401" t="n"/>
      <c r="EO122" s="401" t="n"/>
      <c r="EP122" s="401" t="n"/>
      <c r="EQ122" s="401" t="n"/>
      <c r="ER122" s="401" t="n"/>
      <c r="ES122" s="401" t="n"/>
      <c r="ET122" s="401" t="n"/>
      <c r="EU122" s="401" t="n"/>
      <c r="EV122" s="401" t="n"/>
      <c r="EW122" s="401" t="n"/>
      <c r="EX122" s="401" t="n"/>
      <c r="EY122" s="401" t="n"/>
      <c r="EZ122" s="401" t="n"/>
      <c r="FA122" s="401" t="n"/>
      <c r="FB122" s="401" t="n"/>
      <c r="FC122" s="401" t="n"/>
      <c r="FD122" s="401" t="n"/>
      <c r="FE122" s="401" t="n"/>
      <c r="FF122" s="401" t="n"/>
      <c r="FG122" s="401" t="n"/>
      <c r="FH122" s="401" t="n"/>
      <c r="FI122" s="401" t="n"/>
      <c r="FJ122" s="401" t="n"/>
      <c r="FK122" s="401" t="n"/>
      <c r="FL122" s="401" t="n"/>
      <c r="FM122" s="401" t="n"/>
      <c r="FN122" s="401" t="n"/>
      <c r="FO122" s="401" t="n"/>
      <c r="FP122" s="401" t="n"/>
      <c r="FQ122" s="401" t="n"/>
      <c r="FR122" s="401" t="n"/>
      <c r="FS122" s="401" t="n"/>
      <c r="FT122" s="401" t="n"/>
      <c r="FU122" s="401" t="n"/>
      <c r="FV122" s="401" t="n"/>
      <c r="FW122" s="401" t="n"/>
      <c r="FX122" s="401" t="n"/>
      <c r="FY122" s="401" t="n"/>
      <c r="FZ122" s="401" t="n"/>
      <c r="GA122" s="401" t="n"/>
      <c r="GB122" s="401" t="n"/>
      <c r="GC122" s="401" t="n"/>
      <c r="GD122" s="401" t="n"/>
      <c r="GE122" s="401" t="n"/>
      <c r="GF122" s="401" t="n"/>
      <c r="GG122" s="401" t="n"/>
      <c r="GH122" s="401" t="n"/>
      <c r="GI122" s="401" t="n"/>
      <c r="GJ122" s="401" t="n"/>
      <c r="GK122" s="401" t="n"/>
      <c r="GL122" s="401" t="n"/>
      <c r="GM122" s="401" t="n"/>
      <c r="GN122" s="401" t="n"/>
      <c r="GO122" s="401" t="n"/>
      <c r="GP122" s="401" t="n"/>
      <c r="GQ122" s="401" t="n"/>
      <c r="GR122" s="401" t="n"/>
      <c r="GS122" s="401" t="n"/>
      <c r="GT122" s="401" t="n"/>
      <c r="GU122" s="401" t="n"/>
      <c r="GV122" s="401" t="n"/>
      <c r="GW122" s="401" t="n"/>
      <c r="GX122" s="401" t="n">
        <v>0</v>
      </c>
    </row>
    <row r="123"/>
    <row r="124">
      <c r="A124" s="402" t="n">
        <v>50</v>
      </c>
      <c r="B124" s="402" t="n">
        <v>0</v>
      </c>
      <c r="C124" s="402" t="n">
        <v>0</v>
      </c>
      <c r="D124" s="402" t="n">
        <v>1</v>
      </c>
      <c r="E124" s="402" t="n">
        <v>201</v>
      </c>
      <c r="F124" s="402">
        <f>ROUND(Source!O122,O124)</f>
        <v/>
      </c>
      <c r="G124" s="402" t="inlineStr">
        <is>
          <t>ПЗ</t>
        </is>
      </c>
      <c r="H124" s="402" t="inlineStr">
        <is>
          <t>Прямые затраты</t>
        </is>
      </c>
      <c r="I124" s="402" t="n"/>
      <c r="J124" s="402" t="n"/>
      <c r="K124" s="402" t="n">
        <v>201</v>
      </c>
      <c r="L124" s="402" t="n">
        <v>1</v>
      </c>
      <c r="M124" s="402" t="n">
        <v>3</v>
      </c>
      <c r="N124" s="402" t="inlineStr"/>
      <c r="O124" s="402" t="n">
        <v>0</v>
      </c>
      <c r="P124" s="402" t="n"/>
      <c r="Q124" s="402" t="n"/>
      <c r="R124" s="402" t="n"/>
      <c r="S124" s="402" t="n"/>
      <c r="T124" s="402" t="n"/>
      <c r="U124" s="402" t="n"/>
      <c r="V124" s="402" t="n"/>
      <c r="W124" s="402" t="n">
        <v>0</v>
      </c>
      <c r="X124" s="402" t="n">
        <v>1</v>
      </c>
      <c r="Y124" s="402" t="n">
        <v>0</v>
      </c>
      <c r="Z124" s="402" t="n"/>
      <c r="AA124" s="402" t="n"/>
      <c r="AB124" s="402" t="n"/>
    </row>
    <row r="125">
      <c r="A125" s="402" t="n">
        <v>50</v>
      </c>
      <c r="B125" s="402" t="n">
        <v>0</v>
      </c>
      <c r="C125" s="402" t="n">
        <v>0</v>
      </c>
      <c r="D125" s="402" t="n">
        <v>1</v>
      </c>
      <c r="E125" s="402" t="n">
        <v>202</v>
      </c>
      <c r="F125" s="402">
        <f>ROUND(Source!P122,O125)</f>
        <v/>
      </c>
      <c r="G125" s="402" t="inlineStr">
        <is>
          <t>СтМатОб</t>
        </is>
      </c>
      <c r="H125" s="402" t="inlineStr">
        <is>
          <t>Стоимость материальных ресурсов (всего)</t>
        </is>
      </c>
      <c r="I125" s="402" t="n"/>
      <c r="J125" s="402" t="n"/>
      <c r="K125" s="402" t="n">
        <v>202</v>
      </c>
      <c r="L125" s="402" t="n">
        <v>2</v>
      </c>
      <c r="M125" s="402" t="n">
        <v>3</v>
      </c>
      <c r="N125" s="402" t="inlineStr"/>
      <c r="O125" s="402" t="n">
        <v>0</v>
      </c>
      <c r="P125" s="402" t="n"/>
      <c r="Q125" s="402" t="n"/>
      <c r="R125" s="402" t="n"/>
      <c r="S125" s="402" t="n"/>
      <c r="T125" s="402" t="n"/>
      <c r="U125" s="402" t="n"/>
      <c r="V125" s="402" t="n"/>
      <c r="W125" s="402" t="n">
        <v>0</v>
      </c>
      <c r="X125" s="402" t="n">
        <v>1</v>
      </c>
      <c r="Y125" s="402" t="n">
        <v>0</v>
      </c>
      <c r="Z125" s="402" t="n"/>
      <c r="AA125" s="402" t="n"/>
      <c r="AB125" s="402" t="n"/>
    </row>
    <row r="126">
      <c r="A126" s="402" t="n">
        <v>50</v>
      </c>
      <c r="B126" s="402" t="n">
        <v>0</v>
      </c>
      <c r="C126" s="402" t="n">
        <v>0</v>
      </c>
      <c r="D126" s="402" t="n">
        <v>1</v>
      </c>
      <c r="E126" s="402" t="n">
        <v>222</v>
      </c>
      <c r="F126" s="402">
        <f>ROUND(Source!AO122,O126)</f>
        <v/>
      </c>
      <c r="G126" s="402" t="inlineStr">
        <is>
          <t>СтМатОбЗак</t>
        </is>
      </c>
      <c r="H126" s="402" t="inlineStr">
        <is>
          <t>Стоимость материалов и оборудования заказчика</t>
        </is>
      </c>
      <c r="I126" s="402" t="n"/>
      <c r="J126" s="402" t="n"/>
      <c r="K126" s="402" t="n">
        <v>222</v>
      </c>
      <c r="L126" s="402" t="n">
        <v>3</v>
      </c>
      <c r="M126" s="402" t="n">
        <v>3</v>
      </c>
      <c r="N126" s="402" t="inlineStr"/>
      <c r="O126" s="402" t="n">
        <v>0</v>
      </c>
      <c r="P126" s="402" t="n"/>
      <c r="Q126" s="402" t="n"/>
      <c r="R126" s="402" t="n"/>
      <c r="S126" s="402" t="n"/>
      <c r="T126" s="402" t="n"/>
      <c r="U126" s="402" t="n"/>
      <c r="V126" s="402" t="n"/>
      <c r="W126" s="402" t="n">
        <v>0</v>
      </c>
      <c r="X126" s="402" t="n">
        <v>1</v>
      </c>
      <c r="Y126" s="402" t="n">
        <v>0</v>
      </c>
      <c r="Z126" s="402" t="n"/>
      <c r="AA126" s="402" t="n"/>
      <c r="AB126" s="402" t="n"/>
    </row>
    <row r="127">
      <c r="A127" s="402" t="n">
        <v>50</v>
      </c>
      <c r="B127" s="402" t="n">
        <v>0</v>
      </c>
      <c r="C127" s="402" t="n">
        <v>0</v>
      </c>
      <c r="D127" s="402" t="n">
        <v>1</v>
      </c>
      <c r="E127" s="402" t="n">
        <v>225</v>
      </c>
      <c r="F127" s="402">
        <f>ROUND(Source!AV122,O127)</f>
        <v/>
      </c>
      <c r="G127" s="402" t="inlineStr">
        <is>
          <t>СтМатОбПод</t>
        </is>
      </c>
      <c r="H127" s="402" t="inlineStr">
        <is>
          <t>Стоимость материалов и оборудования подрядчика</t>
        </is>
      </c>
      <c r="I127" s="402" t="n"/>
      <c r="J127" s="402" t="n"/>
      <c r="K127" s="402" t="n">
        <v>225</v>
      </c>
      <c r="L127" s="402" t="n">
        <v>4</v>
      </c>
      <c r="M127" s="402" t="n">
        <v>3</v>
      </c>
      <c r="N127" s="402" t="inlineStr"/>
      <c r="O127" s="402" t="n">
        <v>0</v>
      </c>
      <c r="P127" s="402" t="n"/>
      <c r="Q127" s="402" t="n"/>
      <c r="R127" s="402" t="n"/>
      <c r="S127" s="402" t="n"/>
      <c r="T127" s="402" t="n"/>
      <c r="U127" s="402" t="n"/>
      <c r="V127" s="402" t="n"/>
      <c r="W127" s="402" t="n">
        <v>0</v>
      </c>
      <c r="X127" s="402" t="n">
        <v>1</v>
      </c>
      <c r="Y127" s="402" t="n">
        <v>0</v>
      </c>
      <c r="Z127" s="402" t="n"/>
      <c r="AA127" s="402" t="n"/>
      <c r="AB127" s="402" t="n"/>
    </row>
    <row r="128">
      <c r="A128" s="402" t="n">
        <v>50</v>
      </c>
      <c r="B128" s="402" t="n">
        <v>0</v>
      </c>
      <c r="C128" s="402" t="n">
        <v>0</v>
      </c>
      <c r="D128" s="402" t="n">
        <v>1</v>
      </c>
      <c r="E128" s="402" t="n">
        <v>226</v>
      </c>
      <c r="F128" s="402">
        <f>ROUND(Source!AW122,O128)</f>
        <v/>
      </c>
      <c r="G128" s="402" t="inlineStr">
        <is>
          <t>СтМат</t>
        </is>
      </c>
      <c r="H128" s="402" t="inlineStr">
        <is>
          <t>Стоимость материалов (всего)</t>
        </is>
      </c>
      <c r="I128" s="402" t="n"/>
      <c r="J128" s="402" t="n"/>
      <c r="K128" s="402" t="n">
        <v>226</v>
      </c>
      <c r="L128" s="402" t="n">
        <v>5</v>
      </c>
      <c r="M128" s="402" t="n">
        <v>3</v>
      </c>
      <c r="N128" s="402" t="inlineStr"/>
      <c r="O128" s="402" t="n">
        <v>0</v>
      </c>
      <c r="P128" s="402" t="n"/>
      <c r="Q128" s="402" t="n"/>
      <c r="R128" s="402" t="n"/>
      <c r="S128" s="402" t="n"/>
      <c r="T128" s="402" t="n"/>
      <c r="U128" s="402" t="n"/>
      <c r="V128" s="402" t="n"/>
      <c r="W128" s="402" t="n">
        <v>0</v>
      </c>
      <c r="X128" s="402" t="n">
        <v>1</v>
      </c>
      <c r="Y128" s="402" t="n">
        <v>0</v>
      </c>
      <c r="Z128" s="402" t="n"/>
      <c r="AA128" s="402" t="n"/>
      <c r="AB128" s="402" t="n"/>
    </row>
    <row r="129">
      <c r="A129" s="402" t="n">
        <v>50</v>
      </c>
      <c r="B129" s="402" t="n">
        <v>0</v>
      </c>
      <c r="C129" s="402" t="n">
        <v>0</v>
      </c>
      <c r="D129" s="402" t="n">
        <v>1</v>
      </c>
      <c r="E129" s="402" t="n">
        <v>227</v>
      </c>
      <c r="F129" s="402">
        <f>ROUND(Source!AX122,O129)</f>
        <v/>
      </c>
      <c r="G129" s="402" t="inlineStr">
        <is>
          <t>СтМатЗак</t>
        </is>
      </c>
      <c r="H129" s="402" t="inlineStr">
        <is>
          <t>Стоимость материалов заказчика</t>
        </is>
      </c>
      <c r="I129" s="402" t="n"/>
      <c r="J129" s="402" t="n"/>
      <c r="K129" s="402" t="n">
        <v>227</v>
      </c>
      <c r="L129" s="402" t="n">
        <v>6</v>
      </c>
      <c r="M129" s="402" t="n">
        <v>3</v>
      </c>
      <c r="N129" s="402" t="inlineStr"/>
      <c r="O129" s="402" t="n">
        <v>0</v>
      </c>
      <c r="P129" s="402" t="n"/>
      <c r="Q129" s="402" t="n"/>
      <c r="R129" s="402" t="n"/>
      <c r="S129" s="402" t="n"/>
      <c r="T129" s="402" t="n"/>
      <c r="U129" s="402" t="n"/>
      <c r="V129" s="402" t="n"/>
      <c r="W129" s="402" t="n">
        <v>0</v>
      </c>
      <c r="X129" s="402" t="n">
        <v>1</v>
      </c>
      <c r="Y129" s="402" t="n">
        <v>0</v>
      </c>
      <c r="Z129" s="402" t="n"/>
      <c r="AA129" s="402" t="n"/>
      <c r="AB129" s="402" t="n"/>
    </row>
    <row r="130">
      <c r="A130" s="402" t="n">
        <v>50</v>
      </c>
      <c r="B130" s="402" t="n">
        <v>0</v>
      </c>
      <c r="C130" s="402" t="n">
        <v>0</v>
      </c>
      <c r="D130" s="402" t="n">
        <v>1</v>
      </c>
      <c r="E130" s="402" t="n">
        <v>228</v>
      </c>
      <c r="F130" s="402">
        <f>ROUND(Source!AY122,O130)</f>
        <v/>
      </c>
      <c r="G130" s="402" t="inlineStr">
        <is>
          <t>СтМатПод</t>
        </is>
      </c>
      <c r="H130" s="402" t="inlineStr">
        <is>
          <t>Стоимость материалов подрядчика</t>
        </is>
      </c>
      <c r="I130" s="402" t="n"/>
      <c r="J130" s="402" t="n"/>
      <c r="K130" s="402" t="n">
        <v>228</v>
      </c>
      <c r="L130" s="402" t="n">
        <v>7</v>
      </c>
      <c r="M130" s="402" t="n">
        <v>3</v>
      </c>
      <c r="N130" s="402" t="inlineStr"/>
      <c r="O130" s="402" t="n">
        <v>0</v>
      </c>
      <c r="P130" s="402" t="n"/>
      <c r="Q130" s="402" t="n"/>
      <c r="R130" s="402" t="n"/>
      <c r="S130" s="402" t="n"/>
      <c r="T130" s="402" t="n"/>
      <c r="U130" s="402" t="n"/>
      <c r="V130" s="402" t="n"/>
      <c r="W130" s="402" t="n">
        <v>0</v>
      </c>
      <c r="X130" s="402" t="n">
        <v>1</v>
      </c>
      <c r="Y130" s="402" t="n">
        <v>0</v>
      </c>
      <c r="Z130" s="402" t="n"/>
      <c r="AA130" s="402" t="n"/>
      <c r="AB130" s="402" t="n"/>
    </row>
    <row r="131">
      <c r="A131" s="402" t="n">
        <v>50</v>
      </c>
      <c r="B131" s="402" t="n">
        <v>0</v>
      </c>
      <c r="C131" s="402" t="n">
        <v>0</v>
      </c>
      <c r="D131" s="402" t="n">
        <v>1</v>
      </c>
      <c r="E131" s="402" t="n">
        <v>216</v>
      </c>
      <c r="F131" s="402">
        <f>ROUND(Source!AP122,O131)</f>
        <v/>
      </c>
      <c r="G131" s="402" t="inlineStr">
        <is>
          <t>Оборуд</t>
        </is>
      </c>
      <c r="H131" s="402" t="inlineStr">
        <is>
          <t>Стоимость оборудования (всего)</t>
        </is>
      </c>
      <c r="I131" s="402" t="n"/>
      <c r="J131" s="402" t="n"/>
      <c r="K131" s="402" t="n">
        <v>216</v>
      </c>
      <c r="L131" s="402" t="n">
        <v>8</v>
      </c>
      <c r="M131" s="402" t="n">
        <v>3</v>
      </c>
      <c r="N131" s="402" t="inlineStr"/>
      <c r="O131" s="402" t="n">
        <v>0</v>
      </c>
      <c r="P131" s="402" t="n"/>
      <c r="Q131" s="402" t="n"/>
      <c r="R131" s="402" t="n"/>
      <c r="S131" s="402" t="n"/>
      <c r="T131" s="402" t="n"/>
      <c r="U131" s="402" t="n"/>
      <c r="V131" s="402" t="n"/>
      <c r="W131" s="402" t="n">
        <v>0</v>
      </c>
      <c r="X131" s="402" t="n">
        <v>1</v>
      </c>
      <c r="Y131" s="402" t="n">
        <v>0</v>
      </c>
      <c r="Z131" s="402" t="n"/>
      <c r="AA131" s="402" t="n"/>
      <c r="AB131" s="402" t="n"/>
    </row>
    <row r="132">
      <c r="A132" s="402" t="n">
        <v>50</v>
      </c>
      <c r="B132" s="402" t="n">
        <v>0</v>
      </c>
      <c r="C132" s="402" t="n">
        <v>0</v>
      </c>
      <c r="D132" s="402" t="n">
        <v>1</v>
      </c>
      <c r="E132" s="402" t="n">
        <v>223</v>
      </c>
      <c r="F132" s="402">
        <f>ROUND(Source!AQ122,O132)</f>
        <v/>
      </c>
      <c r="G132" s="402" t="inlineStr">
        <is>
          <t>ОборудЗак</t>
        </is>
      </c>
      <c r="H132" s="402" t="inlineStr">
        <is>
          <t>Стоимость оборудования заказчика</t>
        </is>
      </c>
      <c r="I132" s="402" t="n"/>
      <c r="J132" s="402" t="n"/>
      <c r="K132" s="402" t="n">
        <v>223</v>
      </c>
      <c r="L132" s="402" t="n">
        <v>9</v>
      </c>
      <c r="M132" s="402" t="n">
        <v>3</v>
      </c>
      <c r="N132" s="402" t="inlineStr"/>
      <c r="O132" s="402" t="n">
        <v>0</v>
      </c>
      <c r="P132" s="402" t="n"/>
      <c r="Q132" s="402" t="n"/>
      <c r="R132" s="402" t="n"/>
      <c r="S132" s="402" t="n"/>
      <c r="T132" s="402" t="n"/>
      <c r="U132" s="402" t="n"/>
      <c r="V132" s="402" t="n"/>
      <c r="W132" s="402" t="n">
        <v>0</v>
      </c>
      <c r="X132" s="402" t="n">
        <v>1</v>
      </c>
      <c r="Y132" s="402" t="n">
        <v>0</v>
      </c>
      <c r="Z132" s="402" t="n"/>
      <c r="AA132" s="402" t="n"/>
      <c r="AB132" s="402" t="n"/>
    </row>
    <row r="133">
      <c r="A133" s="402" t="n">
        <v>50</v>
      </c>
      <c r="B133" s="402" t="n">
        <v>0</v>
      </c>
      <c r="C133" s="402" t="n">
        <v>0</v>
      </c>
      <c r="D133" s="402" t="n">
        <v>1</v>
      </c>
      <c r="E133" s="402" t="n">
        <v>229</v>
      </c>
      <c r="F133" s="402">
        <f>ROUND(Source!AZ122,O133)</f>
        <v/>
      </c>
      <c r="G133" s="402" t="inlineStr">
        <is>
          <t>ОборудПод</t>
        </is>
      </c>
      <c r="H133" s="402" t="inlineStr">
        <is>
          <t>Стоимость оборудования подрядчика</t>
        </is>
      </c>
      <c r="I133" s="402" t="n"/>
      <c r="J133" s="402" t="n"/>
      <c r="K133" s="402" t="n">
        <v>229</v>
      </c>
      <c r="L133" s="402" t="n">
        <v>10</v>
      </c>
      <c r="M133" s="402" t="n">
        <v>3</v>
      </c>
      <c r="N133" s="402" t="inlineStr"/>
      <c r="O133" s="402" t="n">
        <v>0</v>
      </c>
      <c r="P133" s="402" t="n"/>
      <c r="Q133" s="402" t="n"/>
      <c r="R133" s="402" t="n"/>
      <c r="S133" s="402" t="n"/>
      <c r="T133" s="402" t="n"/>
      <c r="U133" s="402" t="n"/>
      <c r="V133" s="402" t="n"/>
      <c r="W133" s="402" t="n">
        <v>0</v>
      </c>
      <c r="X133" s="402" t="n">
        <v>1</v>
      </c>
      <c r="Y133" s="402" t="n">
        <v>0</v>
      </c>
      <c r="Z133" s="402" t="n"/>
      <c r="AA133" s="402" t="n"/>
      <c r="AB133" s="402" t="n"/>
    </row>
    <row r="134">
      <c r="A134" s="402" t="n">
        <v>50</v>
      </c>
      <c r="B134" s="402" t="n">
        <v>0</v>
      </c>
      <c r="C134" s="402" t="n">
        <v>0</v>
      </c>
      <c r="D134" s="402" t="n">
        <v>1</v>
      </c>
      <c r="E134" s="402" t="n">
        <v>203</v>
      </c>
      <c r="F134" s="402">
        <f>ROUND(Source!Q122,O134)</f>
        <v/>
      </c>
      <c r="G134" s="402" t="inlineStr">
        <is>
          <t>ЭММ</t>
        </is>
      </c>
      <c r="H134" s="402" t="inlineStr">
        <is>
          <t>Эксплуатация машин</t>
        </is>
      </c>
      <c r="I134" s="402" t="n"/>
      <c r="J134" s="402" t="n"/>
      <c r="K134" s="402" t="n">
        <v>203</v>
      </c>
      <c r="L134" s="402" t="n">
        <v>11</v>
      </c>
      <c r="M134" s="402" t="n">
        <v>3</v>
      </c>
      <c r="N134" s="402" t="inlineStr"/>
      <c r="O134" s="402" t="n">
        <v>0</v>
      </c>
      <c r="P134" s="402" t="n"/>
      <c r="Q134" s="402" t="n"/>
      <c r="R134" s="402" t="n"/>
      <c r="S134" s="402" t="n"/>
      <c r="T134" s="402" t="n"/>
      <c r="U134" s="402" t="n"/>
      <c r="V134" s="402" t="n"/>
      <c r="W134" s="402" t="n">
        <v>0</v>
      </c>
      <c r="X134" s="402" t="n">
        <v>1</v>
      </c>
      <c r="Y134" s="402" t="n">
        <v>0</v>
      </c>
      <c r="Z134" s="402" t="n"/>
      <c r="AA134" s="402" t="n"/>
      <c r="AB134" s="402" t="n"/>
    </row>
    <row r="135">
      <c r="A135" s="402" t="n">
        <v>50</v>
      </c>
      <c r="B135" s="402" t="n">
        <v>0</v>
      </c>
      <c r="C135" s="402" t="n">
        <v>0</v>
      </c>
      <c r="D135" s="402" t="n">
        <v>1</v>
      </c>
      <c r="E135" s="402" t="n">
        <v>231</v>
      </c>
      <c r="F135" s="402">
        <f>ROUND(Source!BB122,O135)</f>
        <v/>
      </c>
      <c r="G135" s="402" t="inlineStr">
        <is>
          <t>ЭММсНРиСП</t>
        </is>
      </c>
      <c r="H135" s="402" t="inlineStr">
        <is>
          <t>Эксплуатация машин по ТСН-2001.16</t>
        </is>
      </c>
      <c r="I135" s="402" t="n"/>
      <c r="J135" s="402" t="n"/>
      <c r="K135" s="402" t="n">
        <v>231</v>
      </c>
      <c r="L135" s="402" t="n">
        <v>12</v>
      </c>
      <c r="M135" s="402" t="n">
        <v>3</v>
      </c>
      <c r="N135" s="402" t="inlineStr"/>
      <c r="O135" s="402" t="n">
        <v>0</v>
      </c>
      <c r="P135" s="402" t="n"/>
      <c r="Q135" s="402" t="n"/>
      <c r="R135" s="402" t="n"/>
      <c r="S135" s="402" t="n"/>
      <c r="T135" s="402" t="n"/>
      <c r="U135" s="402" t="n"/>
      <c r="V135" s="402" t="n"/>
      <c r="W135" s="402" t="n">
        <v>0</v>
      </c>
      <c r="X135" s="402" t="n">
        <v>1</v>
      </c>
      <c r="Y135" s="402" t="n">
        <v>0</v>
      </c>
      <c r="Z135" s="402" t="n"/>
      <c r="AA135" s="402" t="n"/>
      <c r="AB135" s="402" t="n"/>
    </row>
    <row r="136">
      <c r="A136" s="402" t="n">
        <v>50</v>
      </c>
      <c r="B136" s="402" t="n">
        <v>0</v>
      </c>
      <c r="C136" s="402" t="n">
        <v>0</v>
      </c>
      <c r="D136" s="402" t="n">
        <v>1</v>
      </c>
      <c r="E136" s="402" t="n">
        <v>204</v>
      </c>
      <c r="F136" s="402">
        <f>ROUND(Source!R122,O136)</f>
        <v/>
      </c>
      <c r="G136" s="402" t="inlineStr">
        <is>
          <t>ЗПМ</t>
        </is>
      </c>
      <c r="H136" s="402" t="inlineStr">
        <is>
          <t>ЗП машинистов</t>
        </is>
      </c>
      <c r="I136" s="402" t="n"/>
      <c r="J136" s="402" t="n"/>
      <c r="K136" s="402" t="n">
        <v>204</v>
      </c>
      <c r="L136" s="402" t="n">
        <v>13</v>
      </c>
      <c r="M136" s="402" t="n">
        <v>3</v>
      </c>
      <c r="N136" s="402" t="inlineStr"/>
      <c r="O136" s="402" t="n">
        <v>0</v>
      </c>
      <c r="P136" s="402" t="n"/>
      <c r="Q136" s="402" t="n"/>
      <c r="R136" s="402" t="n"/>
      <c r="S136" s="402" t="n"/>
      <c r="T136" s="402" t="n"/>
      <c r="U136" s="402" t="n"/>
      <c r="V136" s="402" t="n"/>
      <c r="W136" s="402" t="n">
        <v>0</v>
      </c>
      <c r="X136" s="402" t="n">
        <v>1</v>
      </c>
      <c r="Y136" s="402" t="n">
        <v>0</v>
      </c>
      <c r="Z136" s="402" t="n"/>
      <c r="AA136" s="402" t="n"/>
      <c r="AB136" s="402" t="n"/>
    </row>
    <row r="137">
      <c r="A137" s="402" t="n">
        <v>50</v>
      </c>
      <c r="B137" s="402" t="n">
        <v>0</v>
      </c>
      <c r="C137" s="402" t="n">
        <v>0</v>
      </c>
      <c r="D137" s="402" t="n">
        <v>1</v>
      </c>
      <c r="E137" s="402" t="n">
        <v>205</v>
      </c>
      <c r="F137" s="402">
        <f>ROUND(Source!S122,O137)</f>
        <v/>
      </c>
      <c r="G137" s="402" t="inlineStr">
        <is>
          <t>ОЗП</t>
        </is>
      </c>
      <c r="H137" s="402" t="inlineStr">
        <is>
          <t>Основная ЗП рабочих</t>
        </is>
      </c>
      <c r="I137" s="402" t="n"/>
      <c r="J137" s="402" t="n"/>
      <c r="K137" s="402" t="n">
        <v>205</v>
      </c>
      <c r="L137" s="402" t="n">
        <v>14</v>
      </c>
      <c r="M137" s="402" t="n">
        <v>3</v>
      </c>
      <c r="N137" s="402" t="inlineStr"/>
      <c r="O137" s="402" t="n">
        <v>0</v>
      </c>
      <c r="P137" s="402" t="n"/>
      <c r="Q137" s="402" t="n"/>
      <c r="R137" s="402" t="n"/>
      <c r="S137" s="402" t="n"/>
      <c r="T137" s="402" t="n"/>
      <c r="U137" s="402" t="n"/>
      <c r="V137" s="402" t="n"/>
      <c r="W137" s="402" t="n">
        <v>0</v>
      </c>
      <c r="X137" s="402" t="n">
        <v>1</v>
      </c>
      <c r="Y137" s="402" t="n">
        <v>0</v>
      </c>
      <c r="Z137" s="402" t="n"/>
      <c r="AA137" s="402" t="n"/>
      <c r="AB137" s="402" t="n"/>
    </row>
    <row r="138">
      <c r="A138" s="402" t="n">
        <v>50</v>
      </c>
      <c r="B138" s="402" t="n">
        <v>0</v>
      </c>
      <c r="C138" s="402" t="n">
        <v>0</v>
      </c>
      <c r="D138" s="402" t="n">
        <v>1</v>
      </c>
      <c r="E138" s="402" t="n">
        <v>232</v>
      </c>
      <c r="F138" s="402">
        <f>ROUND(Source!BC122,O138)</f>
        <v/>
      </c>
      <c r="G138" s="402" t="inlineStr">
        <is>
          <t>ОЗПсНРиСП</t>
        </is>
      </c>
      <c r="H138" s="402" t="inlineStr">
        <is>
          <t>Основная ЗП рабочих по ТСН-2001.16</t>
        </is>
      </c>
      <c r="I138" s="402" t="n"/>
      <c r="J138" s="402" t="n"/>
      <c r="K138" s="402" t="n">
        <v>232</v>
      </c>
      <c r="L138" s="402" t="n">
        <v>15</v>
      </c>
      <c r="M138" s="402" t="n">
        <v>3</v>
      </c>
      <c r="N138" s="402" t="inlineStr"/>
      <c r="O138" s="402" t="n">
        <v>0</v>
      </c>
      <c r="P138" s="402" t="n"/>
      <c r="Q138" s="402" t="n"/>
      <c r="R138" s="402" t="n"/>
      <c r="S138" s="402" t="n"/>
      <c r="T138" s="402" t="n"/>
      <c r="U138" s="402" t="n"/>
      <c r="V138" s="402" t="n"/>
      <c r="W138" s="402" t="n">
        <v>0</v>
      </c>
      <c r="X138" s="402" t="n">
        <v>1</v>
      </c>
      <c r="Y138" s="402" t="n">
        <v>0</v>
      </c>
      <c r="Z138" s="402" t="n"/>
      <c r="AA138" s="402" t="n"/>
      <c r="AB138" s="402" t="n"/>
    </row>
    <row r="139">
      <c r="A139" s="402" t="n">
        <v>50</v>
      </c>
      <c r="B139" s="402" t="n">
        <v>0</v>
      </c>
      <c r="C139" s="402" t="n">
        <v>0</v>
      </c>
      <c r="D139" s="402" t="n">
        <v>1</v>
      </c>
      <c r="E139" s="402" t="n">
        <v>214</v>
      </c>
      <c r="F139" s="402">
        <f>ROUND(Source!AS122,O139)</f>
        <v/>
      </c>
      <c r="G139" s="402" t="inlineStr">
        <is>
          <t>Строит</t>
        </is>
      </c>
      <c r="H139" s="402" t="inlineStr">
        <is>
          <t>Строительные работы с НР и СП</t>
        </is>
      </c>
      <c r="I139" s="402" t="n"/>
      <c r="J139" s="402" t="n"/>
      <c r="K139" s="402" t="n">
        <v>214</v>
      </c>
      <c r="L139" s="402" t="n">
        <v>16</v>
      </c>
      <c r="M139" s="402" t="n">
        <v>3</v>
      </c>
      <c r="N139" s="402" t="inlineStr"/>
      <c r="O139" s="402" t="n">
        <v>0</v>
      </c>
      <c r="P139" s="402" t="n"/>
      <c r="Q139" s="402" t="n"/>
      <c r="R139" s="402" t="n"/>
      <c r="S139" s="402" t="n"/>
      <c r="T139" s="402" t="n"/>
      <c r="U139" s="402" t="n"/>
      <c r="V139" s="402" t="n"/>
      <c r="W139" s="402" t="n">
        <v>0</v>
      </c>
      <c r="X139" s="402" t="n">
        <v>1</v>
      </c>
      <c r="Y139" s="402" t="n">
        <v>0</v>
      </c>
      <c r="Z139" s="402" t="n"/>
      <c r="AA139" s="402" t="n"/>
      <c r="AB139" s="402" t="n"/>
    </row>
    <row r="140">
      <c r="A140" s="402" t="n">
        <v>50</v>
      </c>
      <c r="B140" s="402" t="n">
        <v>0</v>
      </c>
      <c r="C140" s="402" t="n">
        <v>0</v>
      </c>
      <c r="D140" s="402" t="n">
        <v>1</v>
      </c>
      <c r="E140" s="402" t="n">
        <v>215</v>
      </c>
      <c r="F140" s="402">
        <f>ROUND(Source!AT122,O140)</f>
        <v/>
      </c>
      <c r="G140" s="402" t="inlineStr">
        <is>
          <t>Монтаж</t>
        </is>
      </c>
      <c r="H140" s="402" t="inlineStr">
        <is>
          <t>Монтажные работы с НР и СП</t>
        </is>
      </c>
      <c r="I140" s="402" t="n"/>
      <c r="J140" s="402" t="n"/>
      <c r="K140" s="402" t="n">
        <v>215</v>
      </c>
      <c r="L140" s="402" t="n">
        <v>17</v>
      </c>
      <c r="M140" s="402" t="n">
        <v>3</v>
      </c>
      <c r="N140" s="402" t="inlineStr"/>
      <c r="O140" s="402" t="n">
        <v>0</v>
      </c>
      <c r="P140" s="402" t="n"/>
      <c r="Q140" s="402" t="n"/>
      <c r="R140" s="402" t="n"/>
      <c r="S140" s="402" t="n"/>
      <c r="T140" s="402" t="n"/>
      <c r="U140" s="402" t="n"/>
      <c r="V140" s="402" t="n"/>
      <c r="W140" s="402" t="n">
        <v>0</v>
      </c>
      <c r="X140" s="402" t="n">
        <v>1</v>
      </c>
      <c r="Y140" s="402" t="n">
        <v>0</v>
      </c>
      <c r="Z140" s="402" t="n"/>
      <c r="AA140" s="402" t="n"/>
      <c r="AB140" s="402" t="n"/>
    </row>
    <row r="141">
      <c r="A141" s="402" t="n">
        <v>50</v>
      </c>
      <c r="B141" s="402" t="n">
        <v>0</v>
      </c>
      <c r="C141" s="402" t="n">
        <v>0</v>
      </c>
      <c r="D141" s="402" t="n">
        <v>1</v>
      </c>
      <c r="E141" s="402" t="n">
        <v>217</v>
      </c>
      <c r="F141" s="402">
        <f>ROUND(Source!AU122,O141)</f>
        <v/>
      </c>
      <c r="G141" s="402" t="inlineStr">
        <is>
          <t>Прочие</t>
        </is>
      </c>
      <c r="H141" s="402" t="inlineStr">
        <is>
          <t>Прочие работы с НР и СП</t>
        </is>
      </c>
      <c r="I141" s="402" t="n"/>
      <c r="J141" s="402" t="n"/>
      <c r="K141" s="402" t="n">
        <v>217</v>
      </c>
      <c r="L141" s="402" t="n">
        <v>18</v>
      </c>
      <c r="M141" s="402" t="n">
        <v>3</v>
      </c>
      <c r="N141" s="402" t="inlineStr"/>
      <c r="O141" s="402" t="n">
        <v>0</v>
      </c>
      <c r="P141" s="402" t="n"/>
      <c r="Q141" s="402" t="n"/>
      <c r="R141" s="402" t="n"/>
      <c r="S141" s="402" t="n"/>
      <c r="T141" s="402" t="n"/>
      <c r="U141" s="402" t="n"/>
      <c r="V141" s="402" t="n"/>
      <c r="W141" s="402" t="n">
        <v>0</v>
      </c>
      <c r="X141" s="402" t="n">
        <v>1</v>
      </c>
      <c r="Y141" s="402" t="n">
        <v>0</v>
      </c>
      <c r="Z141" s="402" t="n"/>
      <c r="AA141" s="402" t="n"/>
      <c r="AB141" s="402" t="n"/>
    </row>
    <row r="142">
      <c r="A142" s="402" t="n">
        <v>50</v>
      </c>
      <c r="B142" s="402" t="n">
        <v>0</v>
      </c>
      <c r="C142" s="402" t="n">
        <v>0</v>
      </c>
      <c r="D142" s="402" t="n">
        <v>1</v>
      </c>
      <c r="E142" s="402" t="n">
        <v>230</v>
      </c>
      <c r="F142" s="402">
        <f>ROUND(Source!BA122,O142)</f>
        <v/>
      </c>
      <c r="G142" s="402" t="inlineStr">
        <is>
          <t>ПрочиеЗатр</t>
        </is>
      </c>
      <c r="H142" s="402" t="inlineStr">
        <is>
          <t>Прочие затраты по ТСН-2001.16</t>
        </is>
      </c>
      <c r="I142" s="402" t="n"/>
      <c r="J142" s="402" t="n"/>
      <c r="K142" s="402" t="n">
        <v>230</v>
      </c>
      <c r="L142" s="402" t="n">
        <v>19</v>
      </c>
      <c r="M142" s="402" t="n">
        <v>3</v>
      </c>
      <c r="N142" s="402" t="inlineStr"/>
      <c r="O142" s="402" t="n">
        <v>0</v>
      </c>
      <c r="P142" s="402" t="n"/>
      <c r="Q142" s="402" t="n"/>
      <c r="R142" s="402" t="n"/>
      <c r="S142" s="402" t="n"/>
      <c r="T142" s="402" t="n"/>
      <c r="U142" s="402" t="n"/>
      <c r="V142" s="402" t="n"/>
      <c r="W142" s="402" t="n">
        <v>0</v>
      </c>
      <c r="X142" s="402" t="n">
        <v>1</v>
      </c>
      <c r="Y142" s="402" t="n">
        <v>0</v>
      </c>
      <c r="Z142" s="402" t="n"/>
      <c r="AA142" s="402" t="n"/>
      <c r="AB142" s="402" t="n"/>
    </row>
    <row r="143">
      <c r="A143" s="402" t="n">
        <v>50</v>
      </c>
      <c r="B143" s="402" t="n">
        <v>0</v>
      </c>
      <c r="C143" s="402" t="n">
        <v>0</v>
      </c>
      <c r="D143" s="402" t="n">
        <v>1</v>
      </c>
      <c r="E143" s="402" t="n">
        <v>206</v>
      </c>
      <c r="F143" s="402">
        <f>ROUND(Source!T122,O143)</f>
        <v/>
      </c>
      <c r="G143" s="402" t="inlineStr">
        <is>
          <t>ВозврМат</t>
        </is>
      </c>
      <c r="H143" s="402" t="inlineStr">
        <is>
          <t>Возврат материалов</t>
        </is>
      </c>
      <c r="I143" s="402" t="n"/>
      <c r="J143" s="402" t="n"/>
      <c r="K143" s="402" t="n">
        <v>206</v>
      </c>
      <c r="L143" s="402" t="n">
        <v>20</v>
      </c>
      <c r="M143" s="402" t="n">
        <v>3</v>
      </c>
      <c r="N143" s="402" t="inlineStr"/>
      <c r="O143" s="402" t="n">
        <v>0</v>
      </c>
      <c r="P143" s="402" t="n"/>
      <c r="Q143" s="402" t="n"/>
      <c r="R143" s="402" t="n"/>
      <c r="S143" s="402" t="n"/>
      <c r="T143" s="402" t="n"/>
      <c r="U143" s="402" t="n"/>
      <c r="V143" s="402" t="n"/>
      <c r="W143" s="402" t="n">
        <v>0</v>
      </c>
      <c r="X143" s="402" t="n">
        <v>1</v>
      </c>
      <c r="Y143" s="402" t="n">
        <v>0</v>
      </c>
      <c r="Z143" s="402" t="n"/>
      <c r="AA143" s="402" t="n"/>
      <c r="AB143" s="402" t="n"/>
    </row>
    <row r="144">
      <c r="A144" s="402" t="n">
        <v>50</v>
      </c>
      <c r="B144" s="402" t="n">
        <v>0</v>
      </c>
      <c r="C144" s="402" t="n">
        <v>0</v>
      </c>
      <c r="D144" s="402" t="n">
        <v>1</v>
      </c>
      <c r="E144" s="402" t="n">
        <v>207</v>
      </c>
      <c r="F144" s="402">
        <f>ROUND(Source!U122,O144)</f>
        <v/>
      </c>
      <c r="G144" s="402" t="inlineStr">
        <is>
          <t>ТрудСтр</t>
        </is>
      </c>
      <c r="H144" s="402" t="inlineStr">
        <is>
          <t>Трудозатраты строителей</t>
        </is>
      </c>
      <c r="I144" s="402" t="n"/>
      <c r="J144" s="402" t="n"/>
      <c r="K144" s="402" t="n">
        <v>207</v>
      </c>
      <c r="L144" s="402" t="n">
        <v>21</v>
      </c>
      <c r="M144" s="402" t="n">
        <v>3</v>
      </c>
      <c r="N144" s="402" t="inlineStr"/>
      <c r="O144" s="402" t="n">
        <v>7</v>
      </c>
      <c r="P144" s="402" t="n"/>
      <c r="Q144" s="402" t="n"/>
      <c r="R144" s="402" t="n"/>
      <c r="S144" s="402" t="n"/>
      <c r="T144" s="402" t="n"/>
      <c r="U144" s="402" t="n"/>
      <c r="V144" s="402" t="n"/>
      <c r="W144" s="402" t="n">
        <v>0</v>
      </c>
      <c r="X144" s="402" t="n">
        <v>1</v>
      </c>
      <c r="Y144" s="402" t="n">
        <v>0</v>
      </c>
      <c r="Z144" s="402" t="n"/>
      <c r="AA144" s="402" t="n"/>
      <c r="AB144" s="402" t="n"/>
    </row>
    <row r="145">
      <c r="A145" s="402" t="n">
        <v>50</v>
      </c>
      <c r="B145" s="402" t="n">
        <v>0</v>
      </c>
      <c r="C145" s="402" t="n">
        <v>0</v>
      </c>
      <c r="D145" s="402" t="n">
        <v>1</v>
      </c>
      <c r="E145" s="402" t="n">
        <v>208</v>
      </c>
      <c r="F145" s="402">
        <f>ROUND(Source!V122,O145)</f>
        <v/>
      </c>
      <c r="G145" s="402" t="inlineStr">
        <is>
          <t>ТрудМаш</t>
        </is>
      </c>
      <c r="H145" s="402" t="inlineStr">
        <is>
          <t>Трудозатраты машинистов</t>
        </is>
      </c>
      <c r="I145" s="402" t="n"/>
      <c r="J145" s="402" t="n"/>
      <c r="K145" s="402" t="n">
        <v>208</v>
      </c>
      <c r="L145" s="402" t="n">
        <v>22</v>
      </c>
      <c r="M145" s="402" t="n">
        <v>3</v>
      </c>
      <c r="N145" s="402" t="inlineStr"/>
      <c r="O145" s="402" t="n">
        <v>7</v>
      </c>
      <c r="P145" s="402" t="n"/>
      <c r="Q145" s="402" t="n"/>
      <c r="R145" s="402" t="n"/>
      <c r="S145" s="402" t="n"/>
      <c r="T145" s="402" t="n"/>
      <c r="U145" s="402" t="n"/>
      <c r="V145" s="402" t="n"/>
      <c r="W145" s="402" t="n">
        <v>0</v>
      </c>
      <c r="X145" s="402" t="n">
        <v>1</v>
      </c>
      <c r="Y145" s="402" t="n">
        <v>0</v>
      </c>
      <c r="Z145" s="402" t="n"/>
      <c r="AA145" s="402" t="n"/>
      <c r="AB145" s="402" t="n"/>
    </row>
    <row r="146">
      <c r="A146" s="402" t="n">
        <v>50</v>
      </c>
      <c r="B146" s="402" t="n">
        <v>0</v>
      </c>
      <c r="C146" s="402" t="n">
        <v>0</v>
      </c>
      <c r="D146" s="402" t="n">
        <v>1</v>
      </c>
      <c r="E146" s="402" t="n">
        <v>209</v>
      </c>
      <c r="F146" s="402">
        <f>ROUND(Source!W122,O146)</f>
        <v/>
      </c>
      <c r="G146" s="402" t="inlineStr">
        <is>
          <t>ТранспМат</t>
        </is>
      </c>
      <c r="H146" s="402" t="inlineStr">
        <is>
          <t>Транспорт материалов</t>
        </is>
      </c>
      <c r="I146" s="402" t="n"/>
      <c r="J146" s="402" t="n"/>
      <c r="K146" s="402" t="n">
        <v>209</v>
      </c>
      <c r="L146" s="402" t="n">
        <v>23</v>
      </c>
      <c r="M146" s="402" t="n">
        <v>3</v>
      </c>
      <c r="N146" s="402" t="inlineStr"/>
      <c r="O146" s="402" t="n">
        <v>0</v>
      </c>
      <c r="P146" s="402" t="n"/>
      <c r="Q146" s="402" t="n"/>
      <c r="R146" s="402" t="n"/>
      <c r="S146" s="402" t="n"/>
      <c r="T146" s="402" t="n"/>
      <c r="U146" s="402" t="n"/>
      <c r="V146" s="402" t="n"/>
      <c r="W146" s="402" t="n">
        <v>0</v>
      </c>
      <c r="X146" s="402" t="n">
        <v>1</v>
      </c>
      <c r="Y146" s="402" t="n">
        <v>0</v>
      </c>
      <c r="Z146" s="402" t="n"/>
      <c r="AA146" s="402" t="n"/>
      <c r="AB146" s="402" t="n"/>
    </row>
    <row r="147">
      <c r="A147" s="402" t="n">
        <v>50</v>
      </c>
      <c r="B147" s="402" t="n">
        <v>0</v>
      </c>
      <c r="C147" s="402" t="n">
        <v>0</v>
      </c>
      <c r="D147" s="402" t="n">
        <v>1</v>
      </c>
      <c r="E147" s="402" t="n">
        <v>233</v>
      </c>
      <c r="F147" s="402">
        <f>ROUND(Source!BD122,O147)</f>
        <v/>
      </c>
      <c r="G147" s="402" t="inlineStr">
        <is>
          <t>Перевозка</t>
        </is>
      </c>
      <c r="H147" s="402" t="inlineStr">
        <is>
          <t>Перевозка грузов</t>
        </is>
      </c>
      <c r="I147" s="402" t="n"/>
      <c r="J147" s="402" t="n"/>
      <c r="K147" s="402" t="n">
        <v>233</v>
      </c>
      <c r="L147" s="402" t="n">
        <v>24</v>
      </c>
      <c r="M147" s="402" t="n">
        <v>3</v>
      </c>
      <c r="N147" s="402" t="inlineStr"/>
      <c r="O147" s="402" t="n">
        <v>0</v>
      </c>
      <c r="P147" s="402" t="n"/>
      <c r="Q147" s="402" t="n"/>
      <c r="R147" s="402" t="n"/>
      <c r="S147" s="402" t="n"/>
      <c r="T147" s="402" t="n"/>
      <c r="U147" s="402" t="n"/>
      <c r="V147" s="402" t="n"/>
      <c r="W147" s="402" t="n">
        <v>0</v>
      </c>
      <c r="X147" s="402" t="n">
        <v>1</v>
      </c>
      <c r="Y147" s="402" t="n">
        <v>0</v>
      </c>
      <c r="Z147" s="402" t="n"/>
      <c r="AA147" s="402" t="n"/>
      <c r="AB147" s="402" t="n"/>
    </row>
    <row r="148">
      <c r="A148" s="402" t="n">
        <v>50</v>
      </c>
      <c r="B148" s="402" t="n">
        <v>0</v>
      </c>
      <c r="C148" s="402" t="n">
        <v>0</v>
      </c>
      <c r="D148" s="402" t="n">
        <v>1</v>
      </c>
      <c r="E148" s="402" t="n">
        <v>210</v>
      </c>
      <c r="F148" s="402">
        <f>ROUND(Source!X122,O148)</f>
        <v/>
      </c>
      <c r="G148" s="402" t="inlineStr">
        <is>
          <t>НР</t>
        </is>
      </c>
      <c r="H148" s="402" t="inlineStr">
        <is>
          <t>Накладные расходы</t>
        </is>
      </c>
      <c r="I148" s="402" t="n"/>
      <c r="J148" s="402" t="n"/>
      <c r="K148" s="402" t="n">
        <v>210</v>
      </c>
      <c r="L148" s="402" t="n">
        <v>25</v>
      </c>
      <c r="M148" s="402" t="n">
        <v>3</v>
      </c>
      <c r="N148" s="402" t="inlineStr"/>
      <c r="O148" s="402" t="n">
        <v>0</v>
      </c>
      <c r="P148" s="402" t="n"/>
      <c r="Q148" s="402" t="n"/>
      <c r="R148" s="402" t="n"/>
      <c r="S148" s="402" t="n"/>
      <c r="T148" s="402" t="n"/>
      <c r="U148" s="402" t="n"/>
      <c r="V148" s="402" t="n"/>
      <c r="W148" s="402" t="n">
        <v>0</v>
      </c>
      <c r="X148" s="402" t="n">
        <v>1</v>
      </c>
      <c r="Y148" s="402" t="n">
        <v>0</v>
      </c>
      <c r="Z148" s="402" t="n"/>
      <c r="AA148" s="402" t="n"/>
      <c r="AB148" s="402" t="n"/>
    </row>
    <row r="149">
      <c r="A149" s="402" t="n">
        <v>50</v>
      </c>
      <c r="B149" s="402" t="n">
        <v>0</v>
      </c>
      <c r="C149" s="402" t="n">
        <v>0</v>
      </c>
      <c r="D149" s="402" t="n">
        <v>1</v>
      </c>
      <c r="E149" s="402" t="n">
        <v>211</v>
      </c>
      <c r="F149" s="402">
        <f>ROUND(Source!Y122,O149)</f>
        <v/>
      </c>
      <c r="G149" s="402" t="inlineStr">
        <is>
          <t>СмПриб</t>
        </is>
      </c>
      <c r="H149" s="402" t="inlineStr">
        <is>
          <t>Сметная прибыль</t>
        </is>
      </c>
      <c r="I149" s="402" t="n"/>
      <c r="J149" s="402" t="n"/>
      <c r="K149" s="402" t="n">
        <v>211</v>
      </c>
      <c r="L149" s="402" t="n">
        <v>26</v>
      </c>
      <c r="M149" s="402" t="n">
        <v>3</v>
      </c>
      <c r="N149" s="402" t="inlineStr"/>
      <c r="O149" s="402" t="n">
        <v>0</v>
      </c>
      <c r="P149" s="402" t="n"/>
      <c r="Q149" s="402" t="n"/>
      <c r="R149" s="402" t="n"/>
      <c r="S149" s="402" t="n"/>
      <c r="T149" s="402" t="n"/>
      <c r="U149" s="402" t="n"/>
      <c r="V149" s="402" t="n"/>
      <c r="W149" s="402" t="n">
        <v>0</v>
      </c>
      <c r="X149" s="402" t="n">
        <v>1</v>
      </c>
      <c r="Y149" s="402" t="n">
        <v>0</v>
      </c>
      <c r="Z149" s="402" t="n"/>
      <c r="AA149" s="402" t="n"/>
      <c r="AB149" s="402" t="n"/>
    </row>
    <row r="150">
      <c r="A150" s="402" t="n">
        <v>50</v>
      </c>
      <c r="B150" s="402" t="n">
        <v>0</v>
      </c>
      <c r="C150" s="402" t="n">
        <v>0</v>
      </c>
      <c r="D150" s="402" t="n">
        <v>1</v>
      </c>
      <c r="E150" s="402" t="n">
        <v>224</v>
      </c>
      <c r="F150" s="402">
        <f>ROUND(Source!AR122,O150)</f>
        <v/>
      </c>
      <c r="G150" s="402" t="inlineStr">
        <is>
          <t>Всего</t>
        </is>
      </c>
      <c r="H150" s="402" t="inlineStr">
        <is>
          <t>Всего с НР и СП</t>
        </is>
      </c>
      <c r="I150" s="402" t="n"/>
      <c r="J150" s="402" t="n"/>
      <c r="K150" s="402" t="n">
        <v>224</v>
      </c>
      <c r="L150" s="402" t="n">
        <v>27</v>
      </c>
      <c r="M150" s="402" t="n">
        <v>3</v>
      </c>
      <c r="N150" s="402" t="inlineStr"/>
      <c r="O150" s="402" t="n">
        <v>0</v>
      </c>
      <c r="P150" s="402" t="n"/>
      <c r="Q150" s="402" t="n"/>
      <c r="R150" s="402" t="n"/>
      <c r="S150" s="402" t="n"/>
      <c r="T150" s="402" t="n"/>
      <c r="U150" s="402" t="n"/>
      <c r="V150" s="402" t="n"/>
      <c r="W150" s="402" t="n">
        <v>0</v>
      </c>
      <c r="X150" s="402" t="n">
        <v>1</v>
      </c>
      <c r="Y150" s="402" t="n">
        <v>0</v>
      </c>
      <c r="Z150" s="402" t="n"/>
      <c r="AA150" s="402" t="n"/>
      <c r="AB150" s="402" t="n"/>
    </row>
    <row r="151">
      <c r="A151" s="402" t="n">
        <v>50</v>
      </c>
      <c r="B151" s="402" t="n">
        <v>0</v>
      </c>
      <c r="C151" s="402" t="n">
        <v>0</v>
      </c>
      <c r="D151" s="402" t="n">
        <v>2</v>
      </c>
      <c r="E151" s="402" t="n">
        <v>0</v>
      </c>
      <c r="F151" s="402">
        <f>ROUND(F150,O151)</f>
        <v/>
      </c>
      <c r="G151" s="402" t="inlineStr">
        <is>
          <t>и1</t>
        </is>
      </c>
      <c r="H151" s="402" t="inlineStr">
        <is>
          <t>Итого</t>
        </is>
      </c>
      <c r="I151" s="402" t="n"/>
      <c r="J151" s="402" t="n"/>
      <c r="K151" s="402" t="n">
        <v>212</v>
      </c>
      <c r="L151" s="402" t="n">
        <v>28</v>
      </c>
      <c r="M151" s="402" t="n">
        <v>0</v>
      </c>
      <c r="N151" s="402" t="inlineStr"/>
      <c r="O151" s="402" t="n">
        <v>0</v>
      </c>
      <c r="P151" s="402" t="n"/>
      <c r="Q151" s="402" t="n"/>
      <c r="R151" s="402" t="n"/>
      <c r="S151" s="402" t="n"/>
      <c r="T151" s="402" t="n"/>
      <c r="U151" s="402" t="n"/>
      <c r="V151" s="402" t="n"/>
      <c r="W151" s="402" t="n">
        <v>0</v>
      </c>
      <c r="X151" s="402" t="n">
        <v>1</v>
      </c>
      <c r="Y151" s="402" t="n">
        <v>0</v>
      </c>
      <c r="Z151" s="402" t="n"/>
      <c r="AA151" s="402" t="n"/>
      <c r="AB151" s="402" t="n"/>
    </row>
    <row r="152">
      <c r="A152" s="402" t="n">
        <v>50</v>
      </c>
      <c r="B152" s="402" t="n">
        <v>0</v>
      </c>
      <c r="C152" s="402" t="n">
        <v>0</v>
      </c>
      <c r="D152" s="402" t="n">
        <v>2</v>
      </c>
      <c r="E152" s="402" t="n">
        <v>0</v>
      </c>
      <c r="F152" s="402">
        <f>ROUND(F151*0.22,O152)</f>
        <v/>
      </c>
      <c r="G152" s="402" t="inlineStr">
        <is>
          <t>и2</t>
        </is>
      </c>
      <c r="H152" s="402" t="inlineStr">
        <is>
          <t>НДС 22%</t>
        </is>
      </c>
      <c r="I152" s="402" t="n"/>
      <c r="J152" s="402" t="n"/>
      <c r="K152" s="402" t="n">
        <v>212</v>
      </c>
      <c r="L152" s="402" t="n">
        <v>29</v>
      </c>
      <c r="M152" s="402" t="n">
        <v>0</v>
      </c>
      <c r="N152" s="402" t="inlineStr"/>
      <c r="O152" s="402" t="n">
        <v>0</v>
      </c>
      <c r="P152" s="402" t="n"/>
      <c r="Q152" s="402" t="n"/>
      <c r="R152" s="402" t="n"/>
      <c r="S152" s="402" t="n"/>
      <c r="T152" s="402" t="n"/>
      <c r="U152" s="402" t="n"/>
      <c r="V152" s="402" t="n"/>
      <c r="W152" s="402" t="n">
        <v>0</v>
      </c>
      <c r="X152" s="402" t="n">
        <v>1</v>
      </c>
      <c r="Y152" s="402" t="n">
        <v>0</v>
      </c>
      <c r="Z152" s="402" t="n"/>
      <c r="AA152" s="402" t="n"/>
      <c r="AB152" s="402" t="n"/>
    </row>
    <row r="153">
      <c r="A153" s="402" t="n">
        <v>50</v>
      </c>
      <c r="B153" s="402" t="n">
        <v>0</v>
      </c>
      <c r="C153" s="402" t="n">
        <v>0</v>
      </c>
      <c r="D153" s="402" t="n">
        <v>2</v>
      </c>
      <c r="E153" s="402" t="n">
        <v>213</v>
      </c>
      <c r="F153" s="402">
        <f>ROUND(F151+F152,O153)</f>
        <v/>
      </c>
      <c r="G153" s="402" t="inlineStr">
        <is>
          <t>и3</t>
        </is>
      </c>
      <c r="H153" s="402" t="inlineStr">
        <is>
          <t>Всего</t>
        </is>
      </c>
      <c r="I153" s="402" t="n"/>
      <c r="J153" s="402" t="n"/>
      <c r="K153" s="402" t="n">
        <v>212</v>
      </c>
      <c r="L153" s="402" t="n">
        <v>30</v>
      </c>
      <c r="M153" s="402" t="n">
        <v>0</v>
      </c>
      <c r="N153" s="402" t="inlineStr"/>
      <c r="O153" s="402" t="n">
        <v>0</v>
      </c>
      <c r="P153" s="402" t="n"/>
      <c r="Q153" s="402" t="n"/>
      <c r="R153" s="402" t="n"/>
      <c r="S153" s="402" t="n"/>
      <c r="T153" s="402" t="n"/>
      <c r="U153" s="402" t="n"/>
      <c r="V153" s="402" t="n"/>
      <c r="W153" s="402" t="n">
        <v>0</v>
      </c>
      <c r="X153" s="402" t="n">
        <v>1</v>
      </c>
      <c r="Y153" s="402" t="n">
        <v>0</v>
      </c>
      <c r="Z153" s="402" t="n"/>
      <c r="AA153" s="402" t="n"/>
      <c r="AB153" s="402" t="n"/>
    </row>
    <row r="154"/>
    <row r="155">
      <c r="A155" s="399" t="n">
        <v>3</v>
      </c>
      <c r="B155" s="399" t="n">
        <v>0</v>
      </c>
      <c r="C155" s="399" t="n"/>
      <c r="D155" s="399">
        <f>ROW(A162)</f>
        <v/>
      </c>
      <c r="E155" s="399" t="n"/>
      <c r="F155" s="399" t="inlineStr">
        <is>
          <t>Новая локальная смета</t>
        </is>
      </c>
      <c r="G155" s="399" t="inlineStr">
        <is>
          <t>Текстильщиков 4</t>
        </is>
      </c>
      <c r="H155" s="399" t="inlineStr"/>
      <c r="I155" s="399" t="n">
        <v>0</v>
      </c>
      <c r="J155" s="399" t="inlineStr"/>
      <c r="K155" s="399" t="n">
        <v>0</v>
      </c>
      <c r="L155" s="399" t="inlineStr">
        <is>
          <t>Новая локальная смета</t>
        </is>
      </c>
      <c r="M155" s="399" t="inlineStr"/>
      <c r="N155" s="399" t="n"/>
      <c r="O155" s="399" t="n"/>
      <c r="P155" s="399" t="n"/>
      <c r="Q155" s="399" t="n"/>
      <c r="R155" s="399" t="n"/>
      <c r="S155" s="399" t="n">
        <v>0</v>
      </c>
      <c r="T155" s="399" t="n"/>
      <c r="U155" s="399" t="inlineStr"/>
      <c r="V155" s="399" t="n">
        <v>0</v>
      </c>
      <c r="W155" s="399" t="n"/>
      <c r="X155" s="399" t="n"/>
      <c r="Y155" s="399" t="n"/>
      <c r="Z155" s="399" t="n"/>
      <c r="AA155" s="399" t="n"/>
      <c r="AB155" s="399" t="inlineStr"/>
      <c r="AC155" s="399" t="inlineStr"/>
      <c r="AD155" s="399" t="inlineStr"/>
      <c r="AE155" s="399" t="inlineStr"/>
      <c r="AF155" s="399" t="inlineStr"/>
      <c r="AG155" s="399" t="inlineStr"/>
      <c r="AH155" s="399" t="n"/>
      <c r="AI155" s="399" t="n"/>
      <c r="AJ155" s="399" t="n"/>
      <c r="AK155" s="399" t="n"/>
      <c r="AL155" s="399" t="n"/>
      <c r="AM155" s="399" t="n"/>
      <c r="AN155" s="399" t="n"/>
      <c r="AO155" s="399" t="n"/>
      <c r="AP155" s="399" t="inlineStr"/>
      <c r="AQ155" s="399" t="inlineStr"/>
      <c r="AR155" s="399" t="inlineStr"/>
      <c r="AS155" s="399" t="n"/>
      <c r="AT155" s="399" t="n"/>
      <c r="AU155" s="399" t="n"/>
      <c r="AV155" s="399" t="n"/>
      <c r="AW155" s="399" t="n"/>
      <c r="AX155" s="399" t="n"/>
      <c r="AY155" s="399" t="n"/>
      <c r="AZ155" s="399" t="inlineStr"/>
      <c r="BA155" s="399" t="n"/>
      <c r="BB155" s="399" t="inlineStr"/>
      <c r="BC155" s="399" t="inlineStr"/>
      <c r="BD155" s="399" t="inlineStr"/>
      <c r="BE155" s="399" t="inlineStr"/>
      <c r="BF155" s="399" t="inlineStr"/>
      <c r="BG155" s="399" t="inlineStr"/>
      <c r="BH155" s="399" t="inlineStr"/>
      <c r="BI155" s="399" t="inlineStr"/>
      <c r="BJ155" s="399" t="inlineStr"/>
      <c r="BK155" s="399" t="inlineStr"/>
      <c r="BL155" s="399" t="inlineStr"/>
      <c r="BM155" s="399" t="inlineStr"/>
      <c r="BN155" s="399" t="inlineStr"/>
      <c r="BO155" s="399" t="inlineStr"/>
      <c r="BP155" s="399" t="inlineStr"/>
      <c r="BQ155" s="399" t="n"/>
      <c r="BR155" s="399" t="n"/>
      <c r="BS155" s="399" t="n"/>
      <c r="BT155" s="399" t="n"/>
      <c r="BU155" s="399" t="n"/>
      <c r="BV155" s="399" t="n"/>
      <c r="BW155" s="399" t="n"/>
      <c r="BX155" s="399" t="n">
        <v>0</v>
      </c>
      <c r="BY155" s="399" t="n"/>
      <c r="BZ155" s="399" t="n"/>
      <c r="CA155" s="399" t="n"/>
      <c r="CB155" s="399" t="n"/>
      <c r="CC155" s="399" t="n"/>
      <c r="CD155" s="399" t="n"/>
      <c r="CE155" s="399" t="n"/>
      <c r="CF155" s="399" t="n">
        <v>0</v>
      </c>
      <c r="CG155" s="399" t="n">
        <v>0</v>
      </c>
      <c r="CH155" s="399" t="n"/>
      <c r="CI155" s="399" t="inlineStr"/>
      <c r="CJ155" s="399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400" t="n">
        <v>52</v>
      </c>
      <c r="B157" s="400">
        <f>B162</f>
        <v/>
      </c>
      <c r="C157" s="400">
        <f>C162</f>
        <v/>
      </c>
      <c r="D157" s="400">
        <f>D162</f>
        <v/>
      </c>
      <c r="E157" s="400">
        <f>E162</f>
        <v/>
      </c>
      <c r="F157" s="400">
        <f>F162</f>
        <v/>
      </c>
      <c r="G157" s="400">
        <f>G162</f>
        <v/>
      </c>
      <c r="H157" s="400" t="n"/>
      <c r="I157" s="400" t="n"/>
      <c r="J157" s="400" t="n"/>
      <c r="K157" s="400" t="n"/>
      <c r="L157" s="400" t="n"/>
      <c r="M157" s="400" t="n"/>
      <c r="N157" s="400" t="n"/>
      <c r="O157" s="400">
        <f>O162</f>
        <v/>
      </c>
      <c r="P157" s="400">
        <f>P162</f>
        <v/>
      </c>
      <c r="Q157" s="400">
        <f>Q162</f>
        <v/>
      </c>
      <c r="R157" s="400">
        <f>R162</f>
        <v/>
      </c>
      <c r="S157" s="400">
        <f>S162</f>
        <v/>
      </c>
      <c r="T157" s="400">
        <f>T162</f>
        <v/>
      </c>
      <c r="U157" s="400">
        <f>U162</f>
        <v/>
      </c>
      <c r="V157" s="400">
        <f>V162</f>
        <v/>
      </c>
      <c r="W157" s="400">
        <f>W162</f>
        <v/>
      </c>
      <c r="X157" s="400">
        <f>X162</f>
        <v/>
      </c>
      <c r="Y157" s="400">
        <f>Y162</f>
        <v/>
      </c>
      <c r="Z157" s="400">
        <f>Z162</f>
        <v/>
      </c>
      <c r="AA157" s="400">
        <f>AA162</f>
        <v/>
      </c>
      <c r="AB157" s="400">
        <f>AB162</f>
        <v/>
      </c>
      <c r="AC157" s="400">
        <f>AC162</f>
        <v/>
      </c>
      <c r="AD157" s="400">
        <f>AD162</f>
        <v/>
      </c>
      <c r="AE157" s="400">
        <f>AE162</f>
        <v/>
      </c>
      <c r="AF157" s="400">
        <f>AF162</f>
        <v/>
      </c>
      <c r="AG157" s="400">
        <f>AG162</f>
        <v/>
      </c>
      <c r="AH157" s="400">
        <f>AH162</f>
        <v/>
      </c>
      <c r="AI157" s="400">
        <f>AI162</f>
        <v/>
      </c>
      <c r="AJ157" s="400">
        <f>AJ162</f>
        <v/>
      </c>
      <c r="AK157" s="400">
        <f>AK162</f>
        <v/>
      </c>
      <c r="AL157" s="400">
        <f>AL162</f>
        <v/>
      </c>
      <c r="AM157" s="400">
        <f>AM162</f>
        <v/>
      </c>
      <c r="AN157" s="400">
        <f>AN162</f>
        <v/>
      </c>
      <c r="AO157" s="400">
        <f>AO162</f>
        <v/>
      </c>
      <c r="AP157" s="400">
        <f>AP162</f>
        <v/>
      </c>
      <c r="AQ157" s="400">
        <f>AQ162</f>
        <v/>
      </c>
      <c r="AR157" s="400">
        <f>AR162</f>
        <v/>
      </c>
      <c r="AS157" s="400">
        <f>AS162</f>
        <v/>
      </c>
      <c r="AT157" s="400">
        <f>AT162</f>
        <v/>
      </c>
      <c r="AU157" s="400">
        <f>AU162</f>
        <v/>
      </c>
      <c r="AV157" s="400">
        <f>AV162</f>
        <v/>
      </c>
      <c r="AW157" s="400">
        <f>AW162</f>
        <v/>
      </c>
      <c r="AX157" s="400">
        <f>AX162</f>
        <v/>
      </c>
      <c r="AY157" s="400">
        <f>AY162</f>
        <v/>
      </c>
      <c r="AZ157" s="400">
        <f>AZ162</f>
        <v/>
      </c>
      <c r="BA157" s="400">
        <f>BA162</f>
        <v/>
      </c>
      <c r="BB157" s="400">
        <f>BB162</f>
        <v/>
      </c>
      <c r="BC157" s="400">
        <f>BC162</f>
        <v/>
      </c>
      <c r="BD157" s="400">
        <f>BD162</f>
        <v/>
      </c>
      <c r="BE157" s="400">
        <f>BE162</f>
        <v/>
      </c>
      <c r="BF157" s="400">
        <f>BF162</f>
        <v/>
      </c>
      <c r="BG157" s="400">
        <f>BG162</f>
        <v/>
      </c>
      <c r="BH157" s="400">
        <f>BH162</f>
        <v/>
      </c>
      <c r="BI157" s="400">
        <f>BI162</f>
        <v/>
      </c>
      <c r="BJ157" s="400">
        <f>BJ162</f>
        <v/>
      </c>
      <c r="BK157" s="400">
        <f>BK162</f>
        <v/>
      </c>
      <c r="BL157" s="400">
        <f>BL162</f>
        <v/>
      </c>
      <c r="BM157" s="400">
        <f>BM162</f>
        <v/>
      </c>
      <c r="BN157" s="400">
        <f>BN162</f>
        <v/>
      </c>
      <c r="BO157" s="400">
        <f>BO162</f>
        <v/>
      </c>
      <c r="BP157" s="400">
        <f>BP162</f>
        <v/>
      </c>
      <c r="BQ157" s="400">
        <f>BQ162</f>
        <v/>
      </c>
      <c r="BR157" s="400">
        <f>BR162</f>
        <v/>
      </c>
      <c r="BS157" s="400">
        <f>BS162</f>
        <v/>
      </c>
      <c r="BT157" s="400">
        <f>BT162</f>
        <v/>
      </c>
      <c r="BU157" s="400">
        <f>BU162</f>
        <v/>
      </c>
      <c r="BV157" s="400">
        <f>BV162</f>
        <v/>
      </c>
      <c r="BW157" s="400">
        <f>BW162</f>
        <v/>
      </c>
      <c r="BX157" s="400">
        <f>BX162</f>
        <v/>
      </c>
      <c r="BY157" s="400">
        <f>BY162</f>
        <v/>
      </c>
      <c r="BZ157" s="400">
        <f>BZ162</f>
        <v/>
      </c>
      <c r="CA157" s="400">
        <f>CA162</f>
        <v/>
      </c>
      <c r="CB157" s="400">
        <f>CB162</f>
        <v/>
      </c>
      <c r="CC157" s="400">
        <f>CC162</f>
        <v/>
      </c>
      <c r="CD157" s="400">
        <f>CD162</f>
        <v/>
      </c>
      <c r="CE157" s="400">
        <f>CE162</f>
        <v/>
      </c>
      <c r="CF157" s="400">
        <f>CF162</f>
        <v/>
      </c>
      <c r="CG157" s="400">
        <f>CG162</f>
        <v/>
      </c>
      <c r="CH157" s="400">
        <f>CH162</f>
        <v/>
      </c>
      <c r="CI157" s="400">
        <f>CI162</f>
        <v/>
      </c>
      <c r="CJ157" s="400">
        <f>CJ162</f>
        <v/>
      </c>
      <c r="CK157" s="400">
        <f>CK162</f>
        <v/>
      </c>
      <c r="CL157" s="400">
        <f>CL162</f>
        <v/>
      </c>
      <c r="CM157" s="400">
        <f>CM162</f>
        <v/>
      </c>
      <c r="CN157" s="400">
        <f>CN162</f>
        <v/>
      </c>
      <c r="CO157" s="400">
        <f>CO162</f>
        <v/>
      </c>
      <c r="CP157" s="400">
        <f>CP162</f>
        <v/>
      </c>
      <c r="CQ157" s="400">
        <f>CQ162</f>
        <v/>
      </c>
      <c r="CR157" s="400">
        <f>CR162</f>
        <v/>
      </c>
      <c r="CS157" s="400">
        <f>CS162</f>
        <v/>
      </c>
      <c r="CT157" s="400">
        <f>CT162</f>
        <v/>
      </c>
      <c r="CU157" s="400">
        <f>CU162</f>
        <v/>
      </c>
      <c r="CV157" s="400">
        <f>CV162</f>
        <v/>
      </c>
      <c r="CW157" s="400">
        <f>CW162</f>
        <v/>
      </c>
      <c r="CX157" s="400">
        <f>CX162</f>
        <v/>
      </c>
      <c r="CY157" s="400">
        <f>CY162</f>
        <v/>
      </c>
      <c r="CZ157" s="400">
        <f>CZ162</f>
        <v/>
      </c>
      <c r="DA157" s="400">
        <f>DA162</f>
        <v/>
      </c>
      <c r="DB157" s="400">
        <f>DB162</f>
        <v/>
      </c>
      <c r="DC157" s="400">
        <f>DC162</f>
        <v/>
      </c>
      <c r="DD157" s="400">
        <f>DD162</f>
        <v/>
      </c>
      <c r="DE157" s="400">
        <f>DE162</f>
        <v/>
      </c>
      <c r="DF157" s="400">
        <f>DF162</f>
        <v/>
      </c>
      <c r="DG157" s="401">
        <f>DG162</f>
        <v/>
      </c>
      <c r="DH157" s="401">
        <f>DH162</f>
        <v/>
      </c>
      <c r="DI157" s="401">
        <f>DI162</f>
        <v/>
      </c>
      <c r="DJ157" s="401">
        <f>DJ162</f>
        <v/>
      </c>
      <c r="DK157" s="401">
        <f>DK162</f>
        <v/>
      </c>
      <c r="DL157" s="401">
        <f>DL162</f>
        <v/>
      </c>
      <c r="DM157" s="401">
        <f>DM162</f>
        <v/>
      </c>
      <c r="DN157" s="401">
        <f>DN162</f>
        <v/>
      </c>
      <c r="DO157" s="401">
        <f>DO162</f>
        <v/>
      </c>
      <c r="DP157" s="401">
        <f>DP162</f>
        <v/>
      </c>
      <c r="DQ157" s="401">
        <f>DQ162</f>
        <v/>
      </c>
      <c r="DR157" s="401">
        <f>DR162</f>
        <v/>
      </c>
      <c r="DS157" s="401">
        <f>DS162</f>
        <v/>
      </c>
      <c r="DT157" s="401">
        <f>DT162</f>
        <v/>
      </c>
      <c r="DU157" s="401">
        <f>DU162</f>
        <v/>
      </c>
      <c r="DV157" s="401">
        <f>DV162</f>
        <v/>
      </c>
      <c r="DW157" s="401">
        <f>DW162</f>
        <v/>
      </c>
      <c r="DX157" s="401">
        <f>DX162</f>
        <v/>
      </c>
      <c r="DY157" s="401">
        <f>DY162</f>
        <v/>
      </c>
      <c r="DZ157" s="401">
        <f>DZ162</f>
        <v/>
      </c>
      <c r="EA157" s="401">
        <f>EA162</f>
        <v/>
      </c>
      <c r="EB157" s="401">
        <f>EB162</f>
        <v/>
      </c>
      <c r="EC157" s="401">
        <f>EC162</f>
        <v/>
      </c>
      <c r="ED157" s="401">
        <f>ED162</f>
        <v/>
      </c>
      <c r="EE157" s="401">
        <f>EE162</f>
        <v/>
      </c>
      <c r="EF157" s="401">
        <f>EF162</f>
        <v/>
      </c>
      <c r="EG157" s="401">
        <f>EG162</f>
        <v/>
      </c>
      <c r="EH157" s="401">
        <f>EH162</f>
        <v/>
      </c>
      <c r="EI157" s="401">
        <f>EI162</f>
        <v/>
      </c>
      <c r="EJ157" s="401">
        <f>EJ162</f>
        <v/>
      </c>
      <c r="EK157" s="401">
        <f>EK162</f>
        <v/>
      </c>
      <c r="EL157" s="401">
        <f>EL162</f>
        <v/>
      </c>
      <c r="EM157" s="401">
        <f>EM162</f>
        <v/>
      </c>
      <c r="EN157" s="401">
        <f>EN162</f>
        <v/>
      </c>
      <c r="EO157" s="401">
        <f>EO162</f>
        <v/>
      </c>
      <c r="EP157" s="401">
        <f>EP162</f>
        <v/>
      </c>
      <c r="EQ157" s="401">
        <f>EQ162</f>
        <v/>
      </c>
      <c r="ER157" s="401">
        <f>ER162</f>
        <v/>
      </c>
      <c r="ES157" s="401">
        <f>ES162</f>
        <v/>
      </c>
      <c r="ET157" s="401">
        <f>ET162</f>
        <v/>
      </c>
      <c r="EU157" s="401">
        <f>EU162</f>
        <v/>
      </c>
      <c r="EV157" s="401">
        <f>EV162</f>
        <v/>
      </c>
      <c r="EW157" s="401">
        <f>EW162</f>
        <v/>
      </c>
      <c r="EX157" s="401">
        <f>EX162</f>
        <v/>
      </c>
      <c r="EY157" s="401">
        <f>EY162</f>
        <v/>
      </c>
      <c r="EZ157" s="401">
        <f>EZ162</f>
        <v/>
      </c>
      <c r="FA157" s="401">
        <f>FA162</f>
        <v/>
      </c>
      <c r="FB157" s="401">
        <f>FB162</f>
        <v/>
      </c>
      <c r="FC157" s="401">
        <f>FC162</f>
        <v/>
      </c>
      <c r="FD157" s="401">
        <f>FD162</f>
        <v/>
      </c>
      <c r="FE157" s="401">
        <f>FE162</f>
        <v/>
      </c>
      <c r="FF157" s="401">
        <f>FF162</f>
        <v/>
      </c>
      <c r="FG157" s="401">
        <f>FG162</f>
        <v/>
      </c>
      <c r="FH157" s="401">
        <f>FH162</f>
        <v/>
      </c>
      <c r="FI157" s="401">
        <f>FI162</f>
        <v/>
      </c>
      <c r="FJ157" s="401">
        <f>FJ162</f>
        <v/>
      </c>
      <c r="FK157" s="401">
        <f>FK162</f>
        <v/>
      </c>
      <c r="FL157" s="401">
        <f>FL162</f>
        <v/>
      </c>
      <c r="FM157" s="401">
        <f>FM162</f>
        <v/>
      </c>
      <c r="FN157" s="401">
        <f>FN162</f>
        <v/>
      </c>
      <c r="FO157" s="401">
        <f>FO162</f>
        <v/>
      </c>
      <c r="FP157" s="401">
        <f>FP162</f>
        <v/>
      </c>
      <c r="FQ157" s="401">
        <f>FQ162</f>
        <v/>
      </c>
      <c r="FR157" s="401">
        <f>FR162</f>
        <v/>
      </c>
      <c r="FS157" s="401">
        <f>FS162</f>
        <v/>
      </c>
      <c r="FT157" s="401">
        <f>FT162</f>
        <v/>
      </c>
      <c r="FU157" s="401">
        <f>FU162</f>
        <v/>
      </c>
      <c r="FV157" s="401">
        <f>FV162</f>
        <v/>
      </c>
      <c r="FW157" s="401">
        <f>FW162</f>
        <v/>
      </c>
      <c r="FX157" s="401">
        <f>FX162</f>
        <v/>
      </c>
      <c r="FY157" s="401">
        <f>FY162</f>
        <v/>
      </c>
      <c r="FZ157" s="401">
        <f>FZ162</f>
        <v/>
      </c>
      <c r="GA157" s="401">
        <f>GA162</f>
        <v/>
      </c>
      <c r="GB157" s="401">
        <f>GB162</f>
        <v/>
      </c>
      <c r="GC157" s="401">
        <f>GC162</f>
        <v/>
      </c>
      <c r="GD157" s="401">
        <f>GD162</f>
        <v/>
      </c>
      <c r="GE157" s="401">
        <f>GE162</f>
        <v/>
      </c>
      <c r="GF157" s="401">
        <f>GF162</f>
        <v/>
      </c>
      <c r="GG157" s="401">
        <f>GG162</f>
        <v/>
      </c>
      <c r="GH157" s="401">
        <f>GH162</f>
        <v/>
      </c>
      <c r="GI157" s="401">
        <f>GI162</f>
        <v/>
      </c>
      <c r="GJ157" s="401">
        <f>GJ162</f>
        <v/>
      </c>
      <c r="GK157" s="401">
        <f>GK162</f>
        <v/>
      </c>
      <c r="GL157" s="401">
        <f>GL162</f>
        <v/>
      </c>
      <c r="GM157" s="401">
        <f>GM162</f>
        <v/>
      </c>
      <c r="GN157" s="401">
        <f>GN162</f>
        <v/>
      </c>
      <c r="GO157" s="401">
        <f>GO162</f>
        <v/>
      </c>
      <c r="GP157" s="401">
        <f>GP162</f>
        <v/>
      </c>
      <c r="GQ157" s="401">
        <f>GQ162</f>
        <v/>
      </c>
      <c r="GR157" s="401">
        <f>GR162</f>
        <v/>
      </c>
      <c r="GS157" s="401">
        <f>GS162</f>
        <v/>
      </c>
      <c r="GT157" s="401">
        <f>GT162</f>
        <v/>
      </c>
      <c r="GU157" s="401">
        <f>GU162</f>
        <v/>
      </c>
      <c r="GV157" s="401">
        <f>GV162</f>
        <v/>
      </c>
      <c r="GW157" s="401">
        <f>GW162</f>
        <v/>
      </c>
      <c r="GX157" s="401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400" t="n">
        <v>51</v>
      </c>
      <c r="B162" s="400">
        <f>B155</f>
        <v/>
      </c>
      <c r="C162" s="400">
        <f>A155</f>
        <v/>
      </c>
      <c r="D162" s="400">
        <f>ROW(A155)</f>
        <v/>
      </c>
      <c r="E162" s="400" t="n"/>
      <c r="F162" s="400">
        <f>IF(F155&lt;&gt;"",F155,"")</f>
        <v/>
      </c>
      <c r="G162" s="400">
        <f>IF(G155&lt;&gt;"",G155,"")</f>
        <v/>
      </c>
      <c r="H162" s="400" t="n">
        <v>0</v>
      </c>
      <c r="I162" s="400" t="n"/>
      <c r="J162" s="400" t="n"/>
      <c r="K162" s="400" t="n"/>
      <c r="L162" s="400" t="n"/>
      <c r="M162" s="400" t="n"/>
      <c r="N162" s="400" t="n"/>
      <c r="O162" s="400" t="n">
        <v>0</v>
      </c>
      <c r="P162" s="400" t="n">
        <v>0</v>
      </c>
      <c r="Q162" s="400" t="n">
        <v>0</v>
      </c>
      <c r="R162" s="400" t="n">
        <v>0</v>
      </c>
      <c r="S162" s="400" t="n">
        <v>0</v>
      </c>
      <c r="T162" s="400" t="n">
        <v>0</v>
      </c>
      <c r="U162" s="400" t="n">
        <v>0</v>
      </c>
      <c r="V162" s="400" t="n">
        <v>0</v>
      </c>
      <c r="W162" s="400" t="n">
        <v>0</v>
      </c>
      <c r="X162" s="400" t="n">
        <v>0</v>
      </c>
      <c r="Y162" s="400" t="n">
        <v>0</v>
      </c>
      <c r="Z162" s="400" t="n"/>
      <c r="AA162" s="400" t="n"/>
      <c r="AB162" s="400" t="n"/>
      <c r="AC162" s="400" t="n"/>
      <c r="AD162" s="400" t="n"/>
      <c r="AE162" s="400" t="n"/>
      <c r="AF162" s="400" t="n"/>
      <c r="AG162" s="400" t="n"/>
      <c r="AH162" s="400" t="n"/>
      <c r="AI162" s="400" t="n"/>
      <c r="AJ162" s="400" t="n"/>
      <c r="AK162" s="400" t="n"/>
      <c r="AL162" s="400" t="n"/>
      <c r="AM162" s="400" t="n"/>
      <c r="AN162" s="400" t="n"/>
      <c r="AO162" s="400">
        <f>ROUND(BX162,0)</f>
        <v/>
      </c>
      <c r="AP162" s="400">
        <f>ROUND(BY162,0)</f>
        <v/>
      </c>
      <c r="AQ162" s="400">
        <f>ROUND(BZ162,0)</f>
        <v/>
      </c>
      <c r="AR162" s="400">
        <f>ROUND(CA162,0)</f>
        <v/>
      </c>
      <c r="AS162" s="400">
        <f>ROUND(CB162,0)</f>
        <v/>
      </c>
      <c r="AT162" s="400">
        <f>ROUND(CC162,0)</f>
        <v/>
      </c>
      <c r="AU162" s="400">
        <f>ROUND(CD162,0)</f>
        <v/>
      </c>
      <c r="AV162" s="400">
        <f>ROUND(CE162,0)</f>
        <v/>
      </c>
      <c r="AW162" s="400">
        <f>ROUND(CF162,0)</f>
        <v/>
      </c>
      <c r="AX162" s="400">
        <f>ROUND(CG162,0)</f>
        <v/>
      </c>
      <c r="AY162" s="400">
        <f>ROUND(CH162,0)</f>
        <v/>
      </c>
      <c r="AZ162" s="400">
        <f>ROUND(CI162,0)</f>
        <v/>
      </c>
      <c r="BA162" s="400">
        <f>ROUND(CJ162,0)</f>
        <v/>
      </c>
      <c r="BB162" s="400">
        <f>ROUND(CK162,0)</f>
        <v/>
      </c>
      <c r="BC162" s="400">
        <f>ROUND(CL162,0)</f>
        <v/>
      </c>
      <c r="BD162" s="400">
        <f>ROUND(CM162,0)</f>
        <v/>
      </c>
      <c r="BE162" s="400" t="n"/>
      <c r="BF162" s="400" t="n"/>
      <c r="BG162" s="400" t="n"/>
      <c r="BH162" s="400" t="n"/>
      <c r="BI162" s="400" t="n"/>
      <c r="BJ162" s="400" t="n"/>
      <c r="BK162" s="400" t="n"/>
      <c r="BL162" s="400" t="n"/>
      <c r="BM162" s="400" t="n"/>
      <c r="BN162" s="400" t="n"/>
      <c r="BO162" s="400" t="n"/>
      <c r="BP162" s="400" t="n"/>
      <c r="BQ162" s="400" t="n"/>
      <c r="BR162" s="400" t="n"/>
      <c r="BS162" s="400" t="n"/>
      <c r="BT162" s="400" t="n"/>
      <c r="BU162" s="400" t="n"/>
      <c r="BV162" s="400" t="n"/>
      <c r="BW162" s="400" t="n"/>
      <c r="BX162" s="400" t="n"/>
      <c r="BY162" s="400" t="n"/>
      <c r="BZ162" s="400" t="n"/>
      <c r="CA162" s="400" t="n"/>
      <c r="CB162" s="400" t="n"/>
      <c r="CC162" s="400" t="n"/>
      <c r="CD162" s="400" t="n"/>
      <c r="CE162" s="400" t="n"/>
      <c r="CF162" s="400" t="n"/>
      <c r="CG162" s="400" t="n"/>
      <c r="CH162" s="400" t="n"/>
      <c r="CI162" s="400" t="n"/>
      <c r="CJ162" s="400" t="n"/>
      <c r="CK162" s="400" t="n"/>
      <c r="CL162" s="400" t="n"/>
      <c r="CM162" s="400" t="n"/>
      <c r="CN162" s="400" t="n"/>
      <c r="CO162" s="400" t="n"/>
      <c r="CP162" s="400" t="n"/>
      <c r="CQ162" s="400" t="n"/>
      <c r="CR162" s="400" t="n"/>
      <c r="CS162" s="400" t="n"/>
      <c r="CT162" s="400" t="n"/>
      <c r="CU162" s="400" t="n"/>
      <c r="CV162" s="400" t="n"/>
      <c r="CW162" s="400" t="n"/>
      <c r="CX162" s="400" t="n"/>
      <c r="CY162" s="400" t="n"/>
      <c r="CZ162" s="400" t="n"/>
      <c r="DA162" s="400" t="n"/>
      <c r="DB162" s="400" t="n"/>
      <c r="DC162" s="400" t="n"/>
      <c r="DD162" s="400" t="n"/>
      <c r="DE162" s="400" t="n"/>
      <c r="DF162" s="400" t="n"/>
      <c r="DG162" s="401" t="n"/>
      <c r="DH162" s="401" t="n"/>
      <c r="DI162" s="401" t="n"/>
      <c r="DJ162" s="401" t="n"/>
      <c r="DK162" s="401" t="n"/>
      <c r="DL162" s="401" t="n"/>
      <c r="DM162" s="401" t="n"/>
      <c r="DN162" s="401" t="n"/>
      <c r="DO162" s="401" t="n"/>
      <c r="DP162" s="401" t="n"/>
      <c r="DQ162" s="401" t="n"/>
      <c r="DR162" s="401" t="n"/>
      <c r="DS162" s="401" t="n"/>
      <c r="DT162" s="401" t="n"/>
      <c r="DU162" s="401" t="n"/>
      <c r="DV162" s="401" t="n"/>
      <c r="DW162" s="401" t="n"/>
      <c r="DX162" s="401" t="n"/>
      <c r="DY162" s="401" t="n"/>
      <c r="DZ162" s="401" t="n"/>
      <c r="EA162" s="401" t="n"/>
      <c r="EB162" s="401" t="n"/>
      <c r="EC162" s="401" t="n"/>
      <c r="ED162" s="401" t="n"/>
      <c r="EE162" s="401" t="n"/>
      <c r="EF162" s="401" t="n"/>
      <c r="EG162" s="401" t="n"/>
      <c r="EH162" s="401" t="n"/>
      <c r="EI162" s="401" t="n"/>
      <c r="EJ162" s="401" t="n"/>
      <c r="EK162" s="401" t="n"/>
      <c r="EL162" s="401" t="n"/>
      <c r="EM162" s="401" t="n"/>
      <c r="EN162" s="401" t="n"/>
      <c r="EO162" s="401" t="n"/>
      <c r="EP162" s="401" t="n"/>
      <c r="EQ162" s="401" t="n"/>
      <c r="ER162" s="401" t="n"/>
      <c r="ES162" s="401" t="n"/>
      <c r="ET162" s="401" t="n"/>
      <c r="EU162" s="401" t="n"/>
      <c r="EV162" s="401" t="n"/>
      <c r="EW162" s="401" t="n"/>
      <c r="EX162" s="401" t="n"/>
      <c r="EY162" s="401" t="n"/>
      <c r="EZ162" s="401" t="n"/>
      <c r="FA162" s="401" t="n"/>
      <c r="FB162" s="401" t="n"/>
      <c r="FC162" s="401" t="n"/>
      <c r="FD162" s="401" t="n"/>
      <c r="FE162" s="401" t="n"/>
      <c r="FF162" s="401" t="n"/>
      <c r="FG162" s="401" t="n"/>
      <c r="FH162" s="401" t="n"/>
      <c r="FI162" s="401" t="n"/>
      <c r="FJ162" s="401" t="n"/>
      <c r="FK162" s="401" t="n"/>
      <c r="FL162" s="401" t="n"/>
      <c r="FM162" s="401" t="n"/>
      <c r="FN162" s="401" t="n"/>
      <c r="FO162" s="401" t="n"/>
      <c r="FP162" s="401" t="n"/>
      <c r="FQ162" s="401" t="n"/>
      <c r="FR162" s="401" t="n"/>
      <c r="FS162" s="401" t="n"/>
      <c r="FT162" s="401" t="n"/>
      <c r="FU162" s="401" t="n"/>
      <c r="FV162" s="401" t="n"/>
      <c r="FW162" s="401" t="n"/>
      <c r="FX162" s="401" t="n"/>
      <c r="FY162" s="401" t="n"/>
      <c r="FZ162" s="401" t="n"/>
      <c r="GA162" s="401" t="n"/>
      <c r="GB162" s="401" t="n"/>
      <c r="GC162" s="401" t="n"/>
      <c r="GD162" s="401" t="n"/>
      <c r="GE162" s="401" t="n"/>
      <c r="GF162" s="401" t="n"/>
      <c r="GG162" s="401" t="n"/>
      <c r="GH162" s="401" t="n"/>
      <c r="GI162" s="401" t="n"/>
      <c r="GJ162" s="401" t="n"/>
      <c r="GK162" s="401" t="n"/>
      <c r="GL162" s="401" t="n"/>
      <c r="GM162" s="401" t="n"/>
      <c r="GN162" s="401" t="n"/>
      <c r="GO162" s="401" t="n"/>
      <c r="GP162" s="401" t="n"/>
      <c r="GQ162" s="401" t="n"/>
      <c r="GR162" s="401" t="n"/>
      <c r="GS162" s="401" t="n"/>
      <c r="GT162" s="401" t="n"/>
      <c r="GU162" s="401" t="n"/>
      <c r="GV162" s="401" t="n"/>
      <c r="GW162" s="401" t="n"/>
      <c r="GX162" s="401" t="n">
        <v>0</v>
      </c>
    </row>
    <row r="163"/>
    <row r="164">
      <c r="A164" s="402" t="n">
        <v>50</v>
      </c>
      <c r="B164" s="402" t="n">
        <v>0</v>
      </c>
      <c r="C164" s="402" t="n">
        <v>0</v>
      </c>
      <c r="D164" s="402" t="n">
        <v>1</v>
      </c>
      <c r="E164" s="402" t="n">
        <v>201</v>
      </c>
      <c r="F164" s="402">
        <f>ROUND(Source!O162,O164)</f>
        <v/>
      </c>
      <c r="G164" s="402" t="inlineStr">
        <is>
          <t>ПЗ</t>
        </is>
      </c>
      <c r="H164" s="402" t="inlineStr">
        <is>
          <t>Прямые затраты</t>
        </is>
      </c>
      <c r="I164" s="402" t="n"/>
      <c r="J164" s="402" t="n"/>
      <c r="K164" s="402" t="n">
        <v>201</v>
      </c>
      <c r="L164" s="402" t="n">
        <v>1</v>
      </c>
      <c r="M164" s="402" t="n">
        <v>3</v>
      </c>
      <c r="N164" s="402" t="inlineStr"/>
      <c r="O164" s="402" t="n">
        <v>0</v>
      </c>
      <c r="P164" s="402" t="n"/>
      <c r="Q164" s="402" t="n"/>
      <c r="R164" s="402" t="n"/>
      <c r="S164" s="402" t="n"/>
      <c r="T164" s="402" t="n"/>
      <c r="U164" s="402" t="n"/>
      <c r="V164" s="402" t="n"/>
      <c r="W164" s="402" t="n">
        <v>0</v>
      </c>
      <c r="X164" s="402" t="n">
        <v>1</v>
      </c>
      <c r="Y164" s="402" t="n">
        <v>0</v>
      </c>
      <c r="Z164" s="402" t="n"/>
      <c r="AA164" s="402" t="n"/>
      <c r="AB164" s="402" t="n"/>
    </row>
    <row r="165">
      <c r="A165" s="402" t="n">
        <v>50</v>
      </c>
      <c r="B165" s="402" t="n">
        <v>0</v>
      </c>
      <c r="C165" s="402" t="n">
        <v>0</v>
      </c>
      <c r="D165" s="402" t="n">
        <v>1</v>
      </c>
      <c r="E165" s="402" t="n">
        <v>202</v>
      </c>
      <c r="F165" s="402">
        <f>ROUND(Source!P162,O165)</f>
        <v/>
      </c>
      <c r="G165" s="402" t="inlineStr">
        <is>
          <t>СтМатОб</t>
        </is>
      </c>
      <c r="H165" s="402" t="inlineStr">
        <is>
          <t>Стоимость материальных ресурсов (всего)</t>
        </is>
      </c>
      <c r="I165" s="402" t="n"/>
      <c r="J165" s="402" t="n"/>
      <c r="K165" s="402" t="n">
        <v>202</v>
      </c>
      <c r="L165" s="402" t="n">
        <v>2</v>
      </c>
      <c r="M165" s="402" t="n">
        <v>3</v>
      </c>
      <c r="N165" s="402" t="inlineStr"/>
      <c r="O165" s="402" t="n">
        <v>0</v>
      </c>
      <c r="P165" s="402" t="n"/>
      <c r="Q165" s="402" t="n"/>
      <c r="R165" s="402" t="n"/>
      <c r="S165" s="402" t="n"/>
      <c r="T165" s="402" t="n"/>
      <c r="U165" s="402" t="n"/>
      <c r="V165" s="402" t="n"/>
      <c r="W165" s="402" t="n">
        <v>0</v>
      </c>
      <c r="X165" s="402" t="n">
        <v>1</v>
      </c>
      <c r="Y165" s="402" t="n">
        <v>0</v>
      </c>
      <c r="Z165" s="402" t="n"/>
      <c r="AA165" s="402" t="n"/>
      <c r="AB165" s="402" t="n"/>
    </row>
    <row r="166">
      <c r="A166" s="402" t="n">
        <v>50</v>
      </c>
      <c r="B166" s="402" t="n">
        <v>0</v>
      </c>
      <c r="C166" s="402" t="n">
        <v>0</v>
      </c>
      <c r="D166" s="402" t="n">
        <v>1</v>
      </c>
      <c r="E166" s="402" t="n">
        <v>222</v>
      </c>
      <c r="F166" s="402">
        <f>ROUND(Source!AO162,O166)</f>
        <v/>
      </c>
      <c r="G166" s="402" t="inlineStr">
        <is>
          <t>СтМатОбЗак</t>
        </is>
      </c>
      <c r="H166" s="402" t="inlineStr">
        <is>
          <t>Стоимость материалов и оборудования заказчика</t>
        </is>
      </c>
      <c r="I166" s="402" t="n"/>
      <c r="J166" s="402" t="n"/>
      <c r="K166" s="402" t="n">
        <v>222</v>
      </c>
      <c r="L166" s="402" t="n">
        <v>3</v>
      </c>
      <c r="M166" s="402" t="n">
        <v>3</v>
      </c>
      <c r="N166" s="402" t="inlineStr"/>
      <c r="O166" s="402" t="n">
        <v>0</v>
      </c>
      <c r="P166" s="402" t="n"/>
      <c r="Q166" s="402" t="n"/>
      <c r="R166" s="402" t="n"/>
      <c r="S166" s="402" t="n"/>
      <c r="T166" s="402" t="n"/>
      <c r="U166" s="402" t="n"/>
      <c r="V166" s="402" t="n"/>
      <c r="W166" s="402" t="n">
        <v>0</v>
      </c>
      <c r="X166" s="402" t="n">
        <v>1</v>
      </c>
      <c r="Y166" s="402" t="n">
        <v>0</v>
      </c>
      <c r="Z166" s="402" t="n"/>
      <c r="AA166" s="402" t="n"/>
      <c r="AB166" s="402" t="n"/>
    </row>
    <row r="167">
      <c r="A167" s="402" t="n">
        <v>50</v>
      </c>
      <c r="B167" s="402" t="n">
        <v>0</v>
      </c>
      <c r="C167" s="402" t="n">
        <v>0</v>
      </c>
      <c r="D167" s="402" t="n">
        <v>1</v>
      </c>
      <c r="E167" s="402" t="n">
        <v>225</v>
      </c>
      <c r="F167" s="402">
        <f>ROUND(Source!AV162,O167)</f>
        <v/>
      </c>
      <c r="G167" s="402" t="inlineStr">
        <is>
          <t>СтМатОбПод</t>
        </is>
      </c>
      <c r="H167" s="402" t="inlineStr">
        <is>
          <t>Стоимость материалов и оборудования подрядчика</t>
        </is>
      </c>
      <c r="I167" s="402" t="n"/>
      <c r="J167" s="402" t="n"/>
      <c r="K167" s="402" t="n">
        <v>225</v>
      </c>
      <c r="L167" s="402" t="n">
        <v>4</v>
      </c>
      <c r="M167" s="402" t="n">
        <v>3</v>
      </c>
      <c r="N167" s="402" t="inlineStr"/>
      <c r="O167" s="402" t="n">
        <v>0</v>
      </c>
      <c r="P167" s="402" t="n"/>
      <c r="Q167" s="402" t="n"/>
      <c r="R167" s="402" t="n"/>
      <c r="S167" s="402" t="n"/>
      <c r="T167" s="402" t="n"/>
      <c r="U167" s="402" t="n"/>
      <c r="V167" s="402" t="n"/>
      <c r="W167" s="402" t="n">
        <v>0</v>
      </c>
      <c r="X167" s="402" t="n">
        <v>1</v>
      </c>
      <c r="Y167" s="402" t="n">
        <v>0</v>
      </c>
      <c r="Z167" s="402" t="n"/>
      <c r="AA167" s="402" t="n"/>
      <c r="AB167" s="402" t="n"/>
    </row>
    <row r="168">
      <c r="A168" s="402" t="n">
        <v>50</v>
      </c>
      <c r="B168" s="402" t="n">
        <v>0</v>
      </c>
      <c r="C168" s="402" t="n">
        <v>0</v>
      </c>
      <c r="D168" s="402" t="n">
        <v>1</v>
      </c>
      <c r="E168" s="402" t="n">
        <v>226</v>
      </c>
      <c r="F168" s="402">
        <f>ROUND(Source!AW162,O168)</f>
        <v/>
      </c>
      <c r="G168" s="402" t="inlineStr">
        <is>
          <t>СтМат</t>
        </is>
      </c>
      <c r="H168" s="402" t="inlineStr">
        <is>
          <t>Стоимость материалов (всего)</t>
        </is>
      </c>
      <c r="I168" s="402" t="n"/>
      <c r="J168" s="402" t="n"/>
      <c r="K168" s="402" t="n">
        <v>226</v>
      </c>
      <c r="L168" s="402" t="n">
        <v>5</v>
      </c>
      <c r="M168" s="402" t="n">
        <v>3</v>
      </c>
      <c r="N168" s="402" t="inlineStr"/>
      <c r="O168" s="402" t="n">
        <v>0</v>
      </c>
      <c r="P168" s="402" t="n"/>
      <c r="Q168" s="402" t="n"/>
      <c r="R168" s="402" t="n"/>
      <c r="S168" s="402" t="n"/>
      <c r="T168" s="402" t="n"/>
      <c r="U168" s="402" t="n"/>
      <c r="V168" s="402" t="n"/>
      <c r="W168" s="402" t="n">
        <v>0</v>
      </c>
      <c r="X168" s="402" t="n">
        <v>1</v>
      </c>
      <c r="Y168" s="402" t="n">
        <v>0</v>
      </c>
      <c r="Z168" s="402" t="n"/>
      <c r="AA168" s="402" t="n"/>
      <c r="AB168" s="402" t="n"/>
    </row>
    <row r="169">
      <c r="A169" s="402" t="n">
        <v>50</v>
      </c>
      <c r="B169" s="402" t="n">
        <v>0</v>
      </c>
      <c r="C169" s="402" t="n">
        <v>0</v>
      </c>
      <c r="D169" s="402" t="n">
        <v>1</v>
      </c>
      <c r="E169" s="402" t="n">
        <v>227</v>
      </c>
      <c r="F169" s="402">
        <f>ROUND(Source!AX162,O169)</f>
        <v/>
      </c>
      <c r="G169" s="402" t="inlineStr">
        <is>
          <t>СтМатЗак</t>
        </is>
      </c>
      <c r="H169" s="402" t="inlineStr">
        <is>
          <t>Стоимость материалов заказчика</t>
        </is>
      </c>
      <c r="I169" s="402" t="n"/>
      <c r="J169" s="402" t="n"/>
      <c r="K169" s="402" t="n">
        <v>227</v>
      </c>
      <c r="L169" s="402" t="n">
        <v>6</v>
      </c>
      <c r="M169" s="402" t="n">
        <v>3</v>
      </c>
      <c r="N169" s="402" t="inlineStr"/>
      <c r="O169" s="402" t="n">
        <v>0</v>
      </c>
      <c r="P169" s="402" t="n"/>
      <c r="Q169" s="402" t="n"/>
      <c r="R169" s="402" t="n"/>
      <c r="S169" s="402" t="n"/>
      <c r="T169" s="402" t="n"/>
      <c r="U169" s="402" t="n"/>
      <c r="V169" s="402" t="n"/>
      <c r="W169" s="402" t="n">
        <v>0</v>
      </c>
      <c r="X169" s="402" t="n">
        <v>1</v>
      </c>
      <c r="Y169" s="402" t="n">
        <v>0</v>
      </c>
      <c r="Z169" s="402" t="n"/>
      <c r="AA169" s="402" t="n"/>
      <c r="AB169" s="402" t="n"/>
    </row>
    <row r="170">
      <c r="A170" s="402" t="n">
        <v>50</v>
      </c>
      <c r="B170" s="402" t="n">
        <v>0</v>
      </c>
      <c r="C170" s="402" t="n">
        <v>0</v>
      </c>
      <c r="D170" s="402" t="n">
        <v>1</v>
      </c>
      <c r="E170" s="402" t="n">
        <v>228</v>
      </c>
      <c r="F170" s="402">
        <f>ROUND(Source!AY162,O170)</f>
        <v/>
      </c>
      <c r="G170" s="402" t="inlineStr">
        <is>
          <t>СтМатПод</t>
        </is>
      </c>
      <c r="H170" s="402" t="inlineStr">
        <is>
          <t>Стоимость материалов подрядчика</t>
        </is>
      </c>
      <c r="I170" s="402" t="n"/>
      <c r="J170" s="402" t="n"/>
      <c r="K170" s="402" t="n">
        <v>228</v>
      </c>
      <c r="L170" s="402" t="n">
        <v>7</v>
      </c>
      <c r="M170" s="402" t="n">
        <v>3</v>
      </c>
      <c r="N170" s="402" t="inlineStr"/>
      <c r="O170" s="402" t="n">
        <v>0</v>
      </c>
      <c r="P170" s="402" t="n"/>
      <c r="Q170" s="402" t="n"/>
      <c r="R170" s="402" t="n"/>
      <c r="S170" s="402" t="n"/>
      <c r="T170" s="402" t="n"/>
      <c r="U170" s="402" t="n"/>
      <c r="V170" s="402" t="n"/>
      <c r="W170" s="402" t="n">
        <v>0</v>
      </c>
      <c r="X170" s="402" t="n">
        <v>1</v>
      </c>
      <c r="Y170" s="402" t="n">
        <v>0</v>
      </c>
      <c r="Z170" s="402" t="n"/>
      <c r="AA170" s="402" t="n"/>
      <c r="AB170" s="402" t="n"/>
    </row>
    <row r="171">
      <c r="A171" s="402" t="n">
        <v>50</v>
      </c>
      <c r="B171" s="402" t="n">
        <v>0</v>
      </c>
      <c r="C171" s="402" t="n">
        <v>0</v>
      </c>
      <c r="D171" s="402" t="n">
        <v>1</v>
      </c>
      <c r="E171" s="402" t="n">
        <v>216</v>
      </c>
      <c r="F171" s="402">
        <f>ROUND(Source!AP162,O171)</f>
        <v/>
      </c>
      <c r="G171" s="402" t="inlineStr">
        <is>
          <t>Оборуд</t>
        </is>
      </c>
      <c r="H171" s="402" t="inlineStr">
        <is>
          <t>Стоимость оборудования (всего)</t>
        </is>
      </c>
      <c r="I171" s="402" t="n"/>
      <c r="J171" s="402" t="n"/>
      <c r="K171" s="402" t="n">
        <v>216</v>
      </c>
      <c r="L171" s="402" t="n">
        <v>8</v>
      </c>
      <c r="M171" s="402" t="n">
        <v>3</v>
      </c>
      <c r="N171" s="402" t="inlineStr"/>
      <c r="O171" s="402" t="n">
        <v>0</v>
      </c>
      <c r="P171" s="402" t="n"/>
      <c r="Q171" s="402" t="n"/>
      <c r="R171" s="402" t="n"/>
      <c r="S171" s="402" t="n"/>
      <c r="T171" s="402" t="n"/>
      <c r="U171" s="402" t="n"/>
      <c r="V171" s="402" t="n"/>
      <c r="W171" s="402" t="n">
        <v>0</v>
      </c>
      <c r="X171" s="402" t="n">
        <v>1</v>
      </c>
      <c r="Y171" s="402" t="n">
        <v>0</v>
      </c>
      <c r="Z171" s="402" t="n"/>
      <c r="AA171" s="402" t="n"/>
      <c r="AB171" s="402" t="n"/>
    </row>
    <row r="172">
      <c r="A172" s="402" t="n">
        <v>50</v>
      </c>
      <c r="B172" s="402" t="n">
        <v>0</v>
      </c>
      <c r="C172" s="402" t="n">
        <v>0</v>
      </c>
      <c r="D172" s="402" t="n">
        <v>1</v>
      </c>
      <c r="E172" s="402" t="n">
        <v>223</v>
      </c>
      <c r="F172" s="402">
        <f>ROUND(Source!AQ162,O172)</f>
        <v/>
      </c>
      <c r="G172" s="402" t="inlineStr">
        <is>
          <t>ОборудЗак</t>
        </is>
      </c>
      <c r="H172" s="402" t="inlineStr">
        <is>
          <t>Стоимость оборудования заказчика</t>
        </is>
      </c>
      <c r="I172" s="402" t="n"/>
      <c r="J172" s="402" t="n"/>
      <c r="K172" s="402" t="n">
        <v>223</v>
      </c>
      <c r="L172" s="402" t="n">
        <v>9</v>
      </c>
      <c r="M172" s="402" t="n">
        <v>3</v>
      </c>
      <c r="N172" s="402" t="inlineStr"/>
      <c r="O172" s="402" t="n">
        <v>0</v>
      </c>
      <c r="P172" s="402" t="n"/>
      <c r="Q172" s="402" t="n"/>
      <c r="R172" s="402" t="n"/>
      <c r="S172" s="402" t="n"/>
      <c r="T172" s="402" t="n"/>
      <c r="U172" s="402" t="n"/>
      <c r="V172" s="402" t="n"/>
      <c r="W172" s="402" t="n">
        <v>0</v>
      </c>
      <c r="X172" s="402" t="n">
        <v>1</v>
      </c>
      <c r="Y172" s="402" t="n">
        <v>0</v>
      </c>
      <c r="Z172" s="402" t="n"/>
      <c r="AA172" s="402" t="n"/>
      <c r="AB172" s="402" t="n"/>
    </row>
    <row r="173">
      <c r="A173" s="402" t="n">
        <v>50</v>
      </c>
      <c r="B173" s="402" t="n">
        <v>0</v>
      </c>
      <c r="C173" s="402" t="n">
        <v>0</v>
      </c>
      <c r="D173" s="402" t="n">
        <v>1</v>
      </c>
      <c r="E173" s="402" t="n">
        <v>229</v>
      </c>
      <c r="F173" s="402">
        <f>ROUND(Source!AZ162,O173)</f>
        <v/>
      </c>
      <c r="G173" s="402" t="inlineStr">
        <is>
          <t>ОборудПод</t>
        </is>
      </c>
      <c r="H173" s="402" t="inlineStr">
        <is>
          <t>Стоимость оборудования подрядчика</t>
        </is>
      </c>
      <c r="I173" s="402" t="n"/>
      <c r="J173" s="402" t="n"/>
      <c r="K173" s="402" t="n">
        <v>229</v>
      </c>
      <c r="L173" s="402" t="n">
        <v>10</v>
      </c>
      <c r="M173" s="402" t="n">
        <v>3</v>
      </c>
      <c r="N173" s="402" t="inlineStr"/>
      <c r="O173" s="402" t="n">
        <v>0</v>
      </c>
      <c r="P173" s="402" t="n"/>
      <c r="Q173" s="402" t="n"/>
      <c r="R173" s="402" t="n"/>
      <c r="S173" s="402" t="n"/>
      <c r="T173" s="402" t="n"/>
      <c r="U173" s="402" t="n"/>
      <c r="V173" s="402" t="n"/>
      <c r="W173" s="402" t="n">
        <v>0</v>
      </c>
      <c r="X173" s="402" t="n">
        <v>1</v>
      </c>
      <c r="Y173" s="402" t="n">
        <v>0</v>
      </c>
      <c r="Z173" s="402" t="n"/>
      <c r="AA173" s="402" t="n"/>
      <c r="AB173" s="402" t="n"/>
    </row>
    <row r="174">
      <c r="A174" s="402" t="n">
        <v>50</v>
      </c>
      <c r="B174" s="402" t="n">
        <v>0</v>
      </c>
      <c r="C174" s="402" t="n">
        <v>0</v>
      </c>
      <c r="D174" s="402" t="n">
        <v>1</v>
      </c>
      <c r="E174" s="402" t="n">
        <v>203</v>
      </c>
      <c r="F174" s="402">
        <f>ROUND(Source!Q162,O174)</f>
        <v/>
      </c>
      <c r="G174" s="402" t="inlineStr">
        <is>
          <t>ЭММ</t>
        </is>
      </c>
      <c r="H174" s="402" t="inlineStr">
        <is>
          <t>Эксплуатация машин</t>
        </is>
      </c>
      <c r="I174" s="402" t="n"/>
      <c r="J174" s="402" t="n"/>
      <c r="K174" s="402" t="n">
        <v>203</v>
      </c>
      <c r="L174" s="402" t="n">
        <v>11</v>
      </c>
      <c r="M174" s="402" t="n">
        <v>3</v>
      </c>
      <c r="N174" s="402" t="inlineStr"/>
      <c r="O174" s="402" t="n">
        <v>0</v>
      </c>
      <c r="P174" s="402" t="n"/>
      <c r="Q174" s="402" t="n"/>
      <c r="R174" s="402" t="n"/>
      <c r="S174" s="402" t="n"/>
      <c r="T174" s="402" t="n"/>
      <c r="U174" s="402" t="n"/>
      <c r="V174" s="402" t="n"/>
      <c r="W174" s="402" t="n">
        <v>0</v>
      </c>
      <c r="X174" s="402" t="n">
        <v>1</v>
      </c>
      <c r="Y174" s="402" t="n">
        <v>0</v>
      </c>
      <c r="Z174" s="402" t="n"/>
      <c r="AA174" s="402" t="n"/>
      <c r="AB174" s="402" t="n"/>
    </row>
    <row r="175">
      <c r="A175" s="402" t="n">
        <v>50</v>
      </c>
      <c r="B175" s="402" t="n">
        <v>0</v>
      </c>
      <c r="C175" s="402" t="n">
        <v>0</v>
      </c>
      <c r="D175" s="402" t="n">
        <v>1</v>
      </c>
      <c r="E175" s="402" t="n">
        <v>231</v>
      </c>
      <c r="F175" s="402">
        <f>ROUND(Source!BB162,O175)</f>
        <v/>
      </c>
      <c r="G175" s="402" t="inlineStr">
        <is>
          <t>ЭММсНРиСП</t>
        </is>
      </c>
      <c r="H175" s="402" t="inlineStr">
        <is>
          <t>Эксплуатация машин по ТСН-2001.16</t>
        </is>
      </c>
      <c r="I175" s="402" t="n"/>
      <c r="J175" s="402" t="n"/>
      <c r="K175" s="402" t="n">
        <v>231</v>
      </c>
      <c r="L175" s="402" t="n">
        <v>12</v>
      </c>
      <c r="M175" s="402" t="n">
        <v>3</v>
      </c>
      <c r="N175" s="402" t="inlineStr"/>
      <c r="O175" s="402" t="n">
        <v>0</v>
      </c>
      <c r="P175" s="402" t="n"/>
      <c r="Q175" s="402" t="n"/>
      <c r="R175" s="402" t="n"/>
      <c r="S175" s="402" t="n"/>
      <c r="T175" s="402" t="n"/>
      <c r="U175" s="402" t="n"/>
      <c r="V175" s="402" t="n"/>
      <c r="W175" s="402" t="n">
        <v>0</v>
      </c>
      <c r="X175" s="402" t="n">
        <v>1</v>
      </c>
      <c r="Y175" s="402" t="n">
        <v>0</v>
      </c>
      <c r="Z175" s="402" t="n"/>
      <c r="AA175" s="402" t="n"/>
      <c r="AB175" s="402" t="n"/>
    </row>
    <row r="176">
      <c r="A176" s="402" t="n">
        <v>50</v>
      </c>
      <c r="B176" s="402" t="n">
        <v>0</v>
      </c>
      <c r="C176" s="402" t="n">
        <v>0</v>
      </c>
      <c r="D176" s="402" t="n">
        <v>1</v>
      </c>
      <c r="E176" s="402" t="n">
        <v>204</v>
      </c>
      <c r="F176" s="402">
        <f>ROUND(Source!R162,O176)</f>
        <v/>
      </c>
      <c r="G176" s="402" t="inlineStr">
        <is>
          <t>ЗПМ</t>
        </is>
      </c>
      <c r="H176" s="402" t="inlineStr">
        <is>
          <t>ЗП машинистов</t>
        </is>
      </c>
      <c r="I176" s="402" t="n"/>
      <c r="J176" s="402" t="n"/>
      <c r="K176" s="402" t="n">
        <v>204</v>
      </c>
      <c r="L176" s="402" t="n">
        <v>13</v>
      </c>
      <c r="M176" s="402" t="n">
        <v>3</v>
      </c>
      <c r="N176" s="402" t="inlineStr"/>
      <c r="O176" s="402" t="n">
        <v>0</v>
      </c>
      <c r="P176" s="402" t="n"/>
      <c r="Q176" s="402" t="n"/>
      <c r="R176" s="402" t="n"/>
      <c r="S176" s="402" t="n"/>
      <c r="T176" s="402" t="n"/>
      <c r="U176" s="402" t="n"/>
      <c r="V176" s="402" t="n"/>
      <c r="W176" s="402" t="n">
        <v>0</v>
      </c>
      <c r="X176" s="402" t="n">
        <v>1</v>
      </c>
      <c r="Y176" s="402" t="n">
        <v>0</v>
      </c>
      <c r="Z176" s="402" t="n"/>
      <c r="AA176" s="402" t="n"/>
      <c r="AB176" s="402" t="n"/>
    </row>
    <row r="177">
      <c r="A177" s="402" t="n">
        <v>50</v>
      </c>
      <c r="B177" s="402" t="n">
        <v>0</v>
      </c>
      <c r="C177" s="402" t="n">
        <v>0</v>
      </c>
      <c r="D177" s="402" t="n">
        <v>1</v>
      </c>
      <c r="E177" s="402" t="n">
        <v>205</v>
      </c>
      <c r="F177" s="402">
        <f>ROUND(Source!S162,O177)</f>
        <v/>
      </c>
      <c r="G177" s="402" t="inlineStr">
        <is>
          <t>ОЗП</t>
        </is>
      </c>
      <c r="H177" s="402" t="inlineStr">
        <is>
          <t>Основная ЗП рабочих</t>
        </is>
      </c>
      <c r="I177" s="402" t="n"/>
      <c r="J177" s="402" t="n"/>
      <c r="K177" s="402" t="n">
        <v>205</v>
      </c>
      <c r="L177" s="402" t="n">
        <v>14</v>
      </c>
      <c r="M177" s="402" t="n">
        <v>3</v>
      </c>
      <c r="N177" s="402" t="inlineStr"/>
      <c r="O177" s="402" t="n">
        <v>0</v>
      </c>
      <c r="P177" s="402" t="n"/>
      <c r="Q177" s="402" t="n"/>
      <c r="R177" s="402" t="n"/>
      <c r="S177" s="402" t="n"/>
      <c r="T177" s="402" t="n"/>
      <c r="U177" s="402" t="n"/>
      <c r="V177" s="402" t="n"/>
      <c r="W177" s="402" t="n">
        <v>0</v>
      </c>
      <c r="X177" s="402" t="n">
        <v>1</v>
      </c>
      <c r="Y177" s="402" t="n">
        <v>0</v>
      </c>
      <c r="Z177" s="402" t="n"/>
      <c r="AA177" s="402" t="n"/>
      <c r="AB177" s="402" t="n"/>
    </row>
    <row r="178">
      <c r="A178" s="402" t="n">
        <v>50</v>
      </c>
      <c r="B178" s="402" t="n">
        <v>0</v>
      </c>
      <c r="C178" s="402" t="n">
        <v>0</v>
      </c>
      <c r="D178" s="402" t="n">
        <v>1</v>
      </c>
      <c r="E178" s="402" t="n">
        <v>232</v>
      </c>
      <c r="F178" s="402">
        <f>ROUND(Source!BC162,O178)</f>
        <v/>
      </c>
      <c r="G178" s="402" t="inlineStr">
        <is>
          <t>ОЗПсНРиСП</t>
        </is>
      </c>
      <c r="H178" s="402" t="inlineStr">
        <is>
          <t>Основная ЗП рабочих по ТСН-2001.16</t>
        </is>
      </c>
      <c r="I178" s="402" t="n"/>
      <c r="J178" s="402" t="n"/>
      <c r="K178" s="402" t="n">
        <v>232</v>
      </c>
      <c r="L178" s="402" t="n">
        <v>15</v>
      </c>
      <c r="M178" s="402" t="n">
        <v>3</v>
      </c>
      <c r="N178" s="402" t="inlineStr"/>
      <c r="O178" s="402" t="n">
        <v>0</v>
      </c>
      <c r="P178" s="402" t="n"/>
      <c r="Q178" s="402" t="n"/>
      <c r="R178" s="402" t="n"/>
      <c r="S178" s="402" t="n"/>
      <c r="T178" s="402" t="n"/>
      <c r="U178" s="402" t="n"/>
      <c r="V178" s="402" t="n"/>
      <c r="W178" s="402" t="n">
        <v>0</v>
      </c>
      <c r="X178" s="402" t="n">
        <v>1</v>
      </c>
      <c r="Y178" s="402" t="n">
        <v>0</v>
      </c>
      <c r="Z178" s="402" t="n"/>
      <c r="AA178" s="402" t="n"/>
      <c r="AB178" s="402" t="n"/>
    </row>
    <row r="179">
      <c r="A179" s="402" t="n">
        <v>50</v>
      </c>
      <c r="B179" s="402" t="n">
        <v>0</v>
      </c>
      <c r="C179" s="402" t="n">
        <v>0</v>
      </c>
      <c r="D179" s="402" t="n">
        <v>1</v>
      </c>
      <c r="E179" s="402" t="n">
        <v>214</v>
      </c>
      <c r="F179" s="402">
        <f>ROUND(Source!AS162,O179)</f>
        <v/>
      </c>
      <c r="G179" s="402" t="inlineStr">
        <is>
          <t>Строит</t>
        </is>
      </c>
      <c r="H179" s="402" t="inlineStr">
        <is>
          <t>Строительные работы с НР и СП</t>
        </is>
      </c>
      <c r="I179" s="402" t="n"/>
      <c r="J179" s="402" t="n"/>
      <c r="K179" s="402" t="n">
        <v>214</v>
      </c>
      <c r="L179" s="402" t="n">
        <v>16</v>
      </c>
      <c r="M179" s="402" t="n">
        <v>3</v>
      </c>
      <c r="N179" s="402" t="inlineStr"/>
      <c r="O179" s="402" t="n">
        <v>0</v>
      </c>
      <c r="P179" s="402" t="n"/>
      <c r="Q179" s="402" t="n"/>
      <c r="R179" s="402" t="n"/>
      <c r="S179" s="402" t="n"/>
      <c r="T179" s="402" t="n"/>
      <c r="U179" s="402" t="n"/>
      <c r="V179" s="402" t="n"/>
      <c r="W179" s="402" t="n">
        <v>0</v>
      </c>
      <c r="X179" s="402" t="n">
        <v>1</v>
      </c>
      <c r="Y179" s="402" t="n">
        <v>0</v>
      </c>
      <c r="Z179" s="402" t="n"/>
      <c r="AA179" s="402" t="n"/>
      <c r="AB179" s="402" t="n"/>
    </row>
    <row r="180">
      <c r="A180" s="402" t="n">
        <v>50</v>
      </c>
      <c r="B180" s="402" t="n">
        <v>0</v>
      </c>
      <c r="C180" s="402" t="n">
        <v>0</v>
      </c>
      <c r="D180" s="402" t="n">
        <v>1</v>
      </c>
      <c r="E180" s="402" t="n">
        <v>215</v>
      </c>
      <c r="F180" s="402">
        <f>ROUND(Source!AT162,O180)</f>
        <v/>
      </c>
      <c r="G180" s="402" t="inlineStr">
        <is>
          <t>Монтаж</t>
        </is>
      </c>
      <c r="H180" s="402" t="inlineStr">
        <is>
          <t>Монтажные работы с НР и СП</t>
        </is>
      </c>
      <c r="I180" s="402" t="n"/>
      <c r="J180" s="402" t="n"/>
      <c r="K180" s="402" t="n">
        <v>215</v>
      </c>
      <c r="L180" s="402" t="n">
        <v>17</v>
      </c>
      <c r="M180" s="402" t="n">
        <v>3</v>
      </c>
      <c r="N180" s="402" t="inlineStr"/>
      <c r="O180" s="402" t="n">
        <v>0</v>
      </c>
      <c r="P180" s="402" t="n"/>
      <c r="Q180" s="402" t="n"/>
      <c r="R180" s="402" t="n"/>
      <c r="S180" s="402" t="n"/>
      <c r="T180" s="402" t="n"/>
      <c r="U180" s="402" t="n"/>
      <c r="V180" s="402" t="n"/>
      <c r="W180" s="402" t="n">
        <v>0</v>
      </c>
      <c r="X180" s="402" t="n">
        <v>1</v>
      </c>
      <c r="Y180" s="402" t="n">
        <v>0</v>
      </c>
      <c r="Z180" s="402" t="n"/>
      <c r="AA180" s="402" t="n"/>
      <c r="AB180" s="402" t="n"/>
    </row>
    <row r="181">
      <c r="A181" s="402" t="n">
        <v>50</v>
      </c>
      <c r="B181" s="402" t="n">
        <v>0</v>
      </c>
      <c r="C181" s="402" t="n">
        <v>0</v>
      </c>
      <c r="D181" s="402" t="n">
        <v>1</v>
      </c>
      <c r="E181" s="402" t="n">
        <v>217</v>
      </c>
      <c r="F181" s="402">
        <f>ROUND(Source!AU162,O181)</f>
        <v/>
      </c>
      <c r="G181" s="402" t="inlineStr">
        <is>
          <t>Прочие</t>
        </is>
      </c>
      <c r="H181" s="402" t="inlineStr">
        <is>
          <t>Прочие работы с НР и СП</t>
        </is>
      </c>
      <c r="I181" s="402" t="n"/>
      <c r="J181" s="402" t="n"/>
      <c r="K181" s="402" t="n">
        <v>217</v>
      </c>
      <c r="L181" s="402" t="n">
        <v>18</v>
      </c>
      <c r="M181" s="402" t="n">
        <v>3</v>
      </c>
      <c r="N181" s="402" t="inlineStr"/>
      <c r="O181" s="402" t="n">
        <v>0</v>
      </c>
      <c r="P181" s="402" t="n"/>
      <c r="Q181" s="402" t="n"/>
      <c r="R181" s="402" t="n"/>
      <c r="S181" s="402" t="n"/>
      <c r="T181" s="402" t="n"/>
      <c r="U181" s="402" t="n"/>
      <c r="V181" s="402" t="n"/>
      <c r="W181" s="402" t="n">
        <v>0</v>
      </c>
      <c r="X181" s="402" t="n">
        <v>1</v>
      </c>
      <c r="Y181" s="402" t="n">
        <v>0</v>
      </c>
      <c r="Z181" s="402" t="n"/>
      <c r="AA181" s="402" t="n"/>
      <c r="AB181" s="402" t="n"/>
    </row>
    <row r="182">
      <c r="A182" s="402" t="n">
        <v>50</v>
      </c>
      <c r="B182" s="402" t="n">
        <v>0</v>
      </c>
      <c r="C182" s="402" t="n">
        <v>0</v>
      </c>
      <c r="D182" s="402" t="n">
        <v>1</v>
      </c>
      <c r="E182" s="402" t="n">
        <v>230</v>
      </c>
      <c r="F182" s="402">
        <f>ROUND(Source!BA162,O182)</f>
        <v/>
      </c>
      <c r="G182" s="402" t="inlineStr">
        <is>
          <t>ПрочиеЗатр</t>
        </is>
      </c>
      <c r="H182" s="402" t="inlineStr">
        <is>
          <t>Прочие затраты по ТСН-2001.16</t>
        </is>
      </c>
      <c r="I182" s="402" t="n"/>
      <c r="J182" s="402" t="n"/>
      <c r="K182" s="402" t="n">
        <v>230</v>
      </c>
      <c r="L182" s="402" t="n">
        <v>19</v>
      </c>
      <c r="M182" s="402" t="n">
        <v>3</v>
      </c>
      <c r="N182" s="402" t="inlineStr"/>
      <c r="O182" s="402" t="n">
        <v>0</v>
      </c>
      <c r="P182" s="402" t="n"/>
      <c r="Q182" s="402" t="n"/>
      <c r="R182" s="402" t="n"/>
      <c r="S182" s="402" t="n"/>
      <c r="T182" s="402" t="n"/>
      <c r="U182" s="402" t="n"/>
      <c r="V182" s="402" t="n"/>
      <c r="W182" s="402" t="n">
        <v>0</v>
      </c>
      <c r="X182" s="402" t="n">
        <v>1</v>
      </c>
      <c r="Y182" s="402" t="n">
        <v>0</v>
      </c>
      <c r="Z182" s="402" t="n"/>
      <c r="AA182" s="402" t="n"/>
      <c r="AB182" s="402" t="n"/>
    </row>
    <row r="183">
      <c r="A183" s="402" t="n">
        <v>50</v>
      </c>
      <c r="B183" s="402" t="n">
        <v>0</v>
      </c>
      <c r="C183" s="402" t="n">
        <v>0</v>
      </c>
      <c r="D183" s="402" t="n">
        <v>1</v>
      </c>
      <c r="E183" s="402" t="n">
        <v>206</v>
      </c>
      <c r="F183" s="402">
        <f>ROUND(Source!T162,O183)</f>
        <v/>
      </c>
      <c r="G183" s="402" t="inlineStr">
        <is>
          <t>ВозврМат</t>
        </is>
      </c>
      <c r="H183" s="402" t="inlineStr">
        <is>
          <t>Возврат материалов</t>
        </is>
      </c>
      <c r="I183" s="402" t="n"/>
      <c r="J183" s="402" t="n"/>
      <c r="K183" s="402" t="n">
        <v>206</v>
      </c>
      <c r="L183" s="402" t="n">
        <v>20</v>
      </c>
      <c r="M183" s="402" t="n">
        <v>3</v>
      </c>
      <c r="N183" s="402" t="inlineStr"/>
      <c r="O183" s="402" t="n">
        <v>0</v>
      </c>
      <c r="P183" s="402" t="n"/>
      <c r="Q183" s="402" t="n"/>
      <c r="R183" s="402" t="n"/>
      <c r="S183" s="402" t="n"/>
      <c r="T183" s="402" t="n"/>
      <c r="U183" s="402" t="n"/>
      <c r="V183" s="402" t="n"/>
      <c r="W183" s="402" t="n">
        <v>0</v>
      </c>
      <c r="X183" s="402" t="n">
        <v>1</v>
      </c>
      <c r="Y183" s="402" t="n">
        <v>0</v>
      </c>
      <c r="Z183" s="402" t="n"/>
      <c r="AA183" s="402" t="n"/>
      <c r="AB183" s="402" t="n"/>
    </row>
    <row r="184">
      <c r="A184" s="402" t="n">
        <v>50</v>
      </c>
      <c r="B184" s="402" t="n">
        <v>0</v>
      </c>
      <c r="C184" s="402" t="n">
        <v>0</v>
      </c>
      <c r="D184" s="402" t="n">
        <v>1</v>
      </c>
      <c r="E184" s="402" t="n">
        <v>207</v>
      </c>
      <c r="F184" s="402">
        <f>ROUND(Source!U162,O184)</f>
        <v/>
      </c>
      <c r="G184" s="402" t="inlineStr">
        <is>
          <t>ТрудСтр</t>
        </is>
      </c>
      <c r="H184" s="402" t="inlineStr">
        <is>
          <t>Трудозатраты строителей</t>
        </is>
      </c>
      <c r="I184" s="402" t="n"/>
      <c r="J184" s="402" t="n"/>
      <c r="K184" s="402" t="n">
        <v>207</v>
      </c>
      <c r="L184" s="402" t="n">
        <v>21</v>
      </c>
      <c r="M184" s="402" t="n">
        <v>3</v>
      </c>
      <c r="N184" s="402" t="inlineStr"/>
      <c r="O184" s="402" t="n">
        <v>7</v>
      </c>
      <c r="P184" s="402" t="n"/>
      <c r="Q184" s="402" t="n"/>
      <c r="R184" s="402" t="n"/>
      <c r="S184" s="402" t="n"/>
      <c r="T184" s="402" t="n"/>
      <c r="U184" s="402" t="n"/>
      <c r="V184" s="402" t="n"/>
      <c r="W184" s="402" t="n">
        <v>0</v>
      </c>
      <c r="X184" s="402" t="n">
        <v>1</v>
      </c>
      <c r="Y184" s="402" t="n">
        <v>0</v>
      </c>
      <c r="Z184" s="402" t="n"/>
      <c r="AA184" s="402" t="n"/>
      <c r="AB184" s="402" t="n"/>
    </row>
    <row r="185">
      <c r="A185" s="402" t="n">
        <v>50</v>
      </c>
      <c r="B185" s="402" t="n">
        <v>0</v>
      </c>
      <c r="C185" s="402" t="n">
        <v>0</v>
      </c>
      <c r="D185" s="402" t="n">
        <v>1</v>
      </c>
      <c r="E185" s="402" t="n">
        <v>208</v>
      </c>
      <c r="F185" s="402">
        <f>ROUND(Source!V162,O185)</f>
        <v/>
      </c>
      <c r="G185" s="402" t="inlineStr">
        <is>
          <t>ТрудМаш</t>
        </is>
      </c>
      <c r="H185" s="402" t="inlineStr">
        <is>
          <t>Трудозатраты машинистов</t>
        </is>
      </c>
      <c r="I185" s="402" t="n"/>
      <c r="J185" s="402" t="n"/>
      <c r="K185" s="402" t="n">
        <v>208</v>
      </c>
      <c r="L185" s="402" t="n">
        <v>22</v>
      </c>
      <c r="M185" s="402" t="n">
        <v>3</v>
      </c>
      <c r="N185" s="402" t="inlineStr"/>
      <c r="O185" s="402" t="n">
        <v>7</v>
      </c>
      <c r="P185" s="402" t="n"/>
      <c r="Q185" s="402" t="n"/>
      <c r="R185" s="402" t="n"/>
      <c r="S185" s="402" t="n"/>
      <c r="T185" s="402" t="n"/>
      <c r="U185" s="402" t="n"/>
      <c r="V185" s="402" t="n"/>
      <c r="W185" s="402" t="n">
        <v>0</v>
      </c>
      <c r="X185" s="402" t="n">
        <v>1</v>
      </c>
      <c r="Y185" s="402" t="n">
        <v>0</v>
      </c>
      <c r="Z185" s="402" t="n"/>
      <c r="AA185" s="402" t="n"/>
      <c r="AB185" s="402" t="n"/>
    </row>
    <row r="186">
      <c r="A186" s="402" t="n">
        <v>50</v>
      </c>
      <c r="B186" s="402" t="n">
        <v>0</v>
      </c>
      <c r="C186" s="402" t="n">
        <v>0</v>
      </c>
      <c r="D186" s="402" t="n">
        <v>1</v>
      </c>
      <c r="E186" s="402" t="n">
        <v>209</v>
      </c>
      <c r="F186" s="402">
        <f>ROUND(Source!W162,O186)</f>
        <v/>
      </c>
      <c r="G186" s="402" t="inlineStr">
        <is>
          <t>ТранспМат</t>
        </is>
      </c>
      <c r="H186" s="402" t="inlineStr">
        <is>
          <t>Транспорт материалов</t>
        </is>
      </c>
      <c r="I186" s="402" t="n"/>
      <c r="J186" s="402" t="n"/>
      <c r="K186" s="402" t="n">
        <v>209</v>
      </c>
      <c r="L186" s="402" t="n">
        <v>23</v>
      </c>
      <c r="M186" s="402" t="n">
        <v>3</v>
      </c>
      <c r="N186" s="402" t="inlineStr"/>
      <c r="O186" s="402" t="n">
        <v>0</v>
      </c>
      <c r="P186" s="402" t="n"/>
      <c r="Q186" s="402" t="n"/>
      <c r="R186" s="402" t="n"/>
      <c r="S186" s="402" t="n"/>
      <c r="T186" s="402" t="n"/>
      <c r="U186" s="402" t="n"/>
      <c r="V186" s="402" t="n"/>
      <c r="W186" s="402" t="n">
        <v>0</v>
      </c>
      <c r="X186" s="402" t="n">
        <v>1</v>
      </c>
      <c r="Y186" s="402" t="n">
        <v>0</v>
      </c>
      <c r="Z186" s="402" t="n"/>
      <c r="AA186" s="402" t="n"/>
      <c r="AB186" s="402" t="n"/>
    </row>
    <row r="187">
      <c r="A187" s="402" t="n">
        <v>50</v>
      </c>
      <c r="B187" s="402" t="n">
        <v>0</v>
      </c>
      <c r="C187" s="402" t="n">
        <v>0</v>
      </c>
      <c r="D187" s="402" t="n">
        <v>1</v>
      </c>
      <c r="E187" s="402" t="n">
        <v>233</v>
      </c>
      <c r="F187" s="402">
        <f>ROUND(Source!BD162,O187)</f>
        <v/>
      </c>
      <c r="G187" s="402" t="inlineStr">
        <is>
          <t>Перевозка</t>
        </is>
      </c>
      <c r="H187" s="402" t="inlineStr">
        <is>
          <t>Перевозка грузов</t>
        </is>
      </c>
      <c r="I187" s="402" t="n"/>
      <c r="J187" s="402" t="n"/>
      <c r="K187" s="402" t="n">
        <v>233</v>
      </c>
      <c r="L187" s="402" t="n">
        <v>24</v>
      </c>
      <c r="M187" s="402" t="n">
        <v>3</v>
      </c>
      <c r="N187" s="402" t="inlineStr"/>
      <c r="O187" s="402" t="n">
        <v>0</v>
      </c>
      <c r="P187" s="402" t="n"/>
      <c r="Q187" s="402" t="n"/>
      <c r="R187" s="402" t="n"/>
      <c r="S187" s="402" t="n"/>
      <c r="T187" s="402" t="n"/>
      <c r="U187" s="402" t="n"/>
      <c r="V187" s="402" t="n"/>
      <c r="W187" s="402" t="n">
        <v>0</v>
      </c>
      <c r="X187" s="402" t="n">
        <v>1</v>
      </c>
      <c r="Y187" s="402" t="n">
        <v>0</v>
      </c>
      <c r="Z187" s="402" t="n"/>
      <c r="AA187" s="402" t="n"/>
      <c r="AB187" s="402" t="n"/>
    </row>
    <row r="188">
      <c r="A188" s="402" t="n">
        <v>50</v>
      </c>
      <c r="B188" s="402" t="n">
        <v>0</v>
      </c>
      <c r="C188" s="402" t="n">
        <v>0</v>
      </c>
      <c r="D188" s="402" t="n">
        <v>1</v>
      </c>
      <c r="E188" s="402" t="n">
        <v>210</v>
      </c>
      <c r="F188" s="402">
        <f>ROUND(Source!X162,O188)</f>
        <v/>
      </c>
      <c r="G188" s="402" t="inlineStr">
        <is>
          <t>НР</t>
        </is>
      </c>
      <c r="H188" s="402" t="inlineStr">
        <is>
          <t>Накладные расходы</t>
        </is>
      </c>
      <c r="I188" s="402" t="n"/>
      <c r="J188" s="402" t="n"/>
      <c r="K188" s="402" t="n">
        <v>210</v>
      </c>
      <c r="L188" s="402" t="n">
        <v>25</v>
      </c>
      <c r="M188" s="402" t="n">
        <v>3</v>
      </c>
      <c r="N188" s="402" t="inlineStr"/>
      <c r="O188" s="402" t="n">
        <v>0</v>
      </c>
      <c r="P188" s="402" t="n"/>
      <c r="Q188" s="402" t="n"/>
      <c r="R188" s="402" t="n"/>
      <c r="S188" s="402" t="n"/>
      <c r="T188" s="402" t="n"/>
      <c r="U188" s="402" t="n"/>
      <c r="V188" s="402" t="n"/>
      <c r="W188" s="402" t="n">
        <v>0</v>
      </c>
      <c r="X188" s="402" t="n">
        <v>1</v>
      </c>
      <c r="Y188" s="402" t="n">
        <v>0</v>
      </c>
      <c r="Z188" s="402" t="n"/>
      <c r="AA188" s="402" t="n"/>
      <c r="AB188" s="402" t="n"/>
    </row>
    <row r="189">
      <c r="A189" s="402" t="n">
        <v>50</v>
      </c>
      <c r="B189" s="402" t="n">
        <v>0</v>
      </c>
      <c r="C189" s="402" t="n">
        <v>0</v>
      </c>
      <c r="D189" s="402" t="n">
        <v>1</v>
      </c>
      <c r="E189" s="402" t="n">
        <v>211</v>
      </c>
      <c r="F189" s="402">
        <f>ROUND(Source!Y162,O189)</f>
        <v/>
      </c>
      <c r="G189" s="402" t="inlineStr">
        <is>
          <t>СмПриб</t>
        </is>
      </c>
      <c r="H189" s="402" t="inlineStr">
        <is>
          <t>Сметная прибыль</t>
        </is>
      </c>
      <c r="I189" s="402" t="n"/>
      <c r="J189" s="402" t="n"/>
      <c r="K189" s="402" t="n">
        <v>211</v>
      </c>
      <c r="L189" s="402" t="n">
        <v>26</v>
      </c>
      <c r="M189" s="402" t="n">
        <v>3</v>
      </c>
      <c r="N189" s="402" t="inlineStr"/>
      <c r="O189" s="402" t="n">
        <v>0</v>
      </c>
      <c r="P189" s="402" t="n"/>
      <c r="Q189" s="402" t="n"/>
      <c r="R189" s="402" t="n"/>
      <c r="S189" s="402" t="n"/>
      <c r="T189" s="402" t="n"/>
      <c r="U189" s="402" t="n"/>
      <c r="V189" s="402" t="n"/>
      <c r="W189" s="402" t="n">
        <v>0</v>
      </c>
      <c r="X189" s="402" t="n">
        <v>1</v>
      </c>
      <c r="Y189" s="402" t="n">
        <v>0</v>
      </c>
      <c r="Z189" s="402" t="n"/>
      <c r="AA189" s="402" t="n"/>
      <c r="AB189" s="402" t="n"/>
    </row>
    <row r="190">
      <c r="A190" s="402" t="n">
        <v>50</v>
      </c>
      <c r="B190" s="402" t="n">
        <v>0</v>
      </c>
      <c r="C190" s="402" t="n">
        <v>0</v>
      </c>
      <c r="D190" s="402" t="n">
        <v>1</v>
      </c>
      <c r="E190" s="402" t="n">
        <v>224</v>
      </c>
      <c r="F190" s="402">
        <f>ROUND(Source!AR162,O190)</f>
        <v/>
      </c>
      <c r="G190" s="402" t="inlineStr">
        <is>
          <t>Всего</t>
        </is>
      </c>
      <c r="H190" s="402" t="inlineStr">
        <is>
          <t>Всего с НР и СП</t>
        </is>
      </c>
      <c r="I190" s="402" t="n"/>
      <c r="J190" s="402" t="n"/>
      <c r="K190" s="402" t="n">
        <v>224</v>
      </c>
      <c r="L190" s="402" t="n">
        <v>27</v>
      </c>
      <c r="M190" s="402" t="n">
        <v>3</v>
      </c>
      <c r="N190" s="402" t="inlineStr"/>
      <c r="O190" s="402" t="n">
        <v>0</v>
      </c>
      <c r="P190" s="402" t="n"/>
      <c r="Q190" s="402" t="n"/>
      <c r="R190" s="402" t="n"/>
      <c r="S190" s="402" t="n"/>
      <c r="T190" s="402" t="n"/>
      <c r="U190" s="402" t="n"/>
      <c r="V190" s="402" t="n"/>
      <c r="W190" s="402" t="n">
        <v>0</v>
      </c>
      <c r="X190" s="402" t="n">
        <v>1</v>
      </c>
      <c r="Y190" s="402" t="n">
        <v>0</v>
      </c>
      <c r="Z190" s="402" t="n"/>
      <c r="AA190" s="402" t="n"/>
      <c r="AB190" s="402" t="n"/>
    </row>
    <row r="191">
      <c r="A191" s="402" t="n">
        <v>50</v>
      </c>
      <c r="B191" s="402" t="n">
        <v>0</v>
      </c>
      <c r="C191" s="402" t="n">
        <v>0</v>
      </c>
      <c r="D191" s="402" t="n">
        <v>2</v>
      </c>
      <c r="E191" s="402" t="n">
        <v>0</v>
      </c>
      <c r="F191" s="402">
        <f>ROUND(F190,O191)</f>
        <v/>
      </c>
      <c r="G191" s="402" t="inlineStr">
        <is>
          <t>и1</t>
        </is>
      </c>
      <c r="H191" s="402" t="inlineStr">
        <is>
          <t>Итого</t>
        </is>
      </c>
      <c r="I191" s="402" t="n"/>
      <c r="J191" s="402" t="n"/>
      <c r="K191" s="402" t="n">
        <v>212</v>
      </c>
      <c r="L191" s="402" t="n">
        <v>28</v>
      </c>
      <c r="M191" s="402" t="n">
        <v>0</v>
      </c>
      <c r="N191" s="402" t="inlineStr"/>
      <c r="O191" s="402" t="n">
        <v>0</v>
      </c>
      <c r="P191" s="402" t="n"/>
      <c r="Q191" s="402" t="n"/>
      <c r="R191" s="402" t="n"/>
      <c r="S191" s="402" t="n"/>
      <c r="T191" s="402" t="n"/>
      <c r="U191" s="402" t="n"/>
      <c r="V191" s="402" t="n"/>
      <c r="W191" s="402" t="n">
        <v>0</v>
      </c>
      <c r="X191" s="402" t="n">
        <v>1</v>
      </c>
      <c r="Y191" s="402" t="n">
        <v>0</v>
      </c>
      <c r="Z191" s="402" t="n"/>
      <c r="AA191" s="402" t="n"/>
      <c r="AB191" s="402" t="n"/>
    </row>
    <row r="192">
      <c r="A192" s="402" t="n">
        <v>50</v>
      </c>
      <c r="B192" s="402" t="n">
        <v>0</v>
      </c>
      <c r="C192" s="402" t="n">
        <v>0</v>
      </c>
      <c r="D192" s="402" t="n">
        <v>2</v>
      </c>
      <c r="E192" s="402" t="n">
        <v>0</v>
      </c>
      <c r="F192" s="402">
        <f>ROUND(F191*0.22,O192)</f>
        <v/>
      </c>
      <c r="G192" s="402" t="inlineStr">
        <is>
          <t>и2</t>
        </is>
      </c>
      <c r="H192" s="402" t="inlineStr">
        <is>
          <t>НДС 22%</t>
        </is>
      </c>
      <c r="I192" s="402" t="n"/>
      <c r="J192" s="402" t="n"/>
      <c r="K192" s="402" t="n">
        <v>212</v>
      </c>
      <c r="L192" s="402" t="n">
        <v>29</v>
      </c>
      <c r="M192" s="402" t="n">
        <v>0</v>
      </c>
      <c r="N192" s="402" t="inlineStr"/>
      <c r="O192" s="402" t="n">
        <v>0</v>
      </c>
      <c r="P192" s="402" t="n"/>
      <c r="Q192" s="402" t="n"/>
      <c r="R192" s="402" t="n"/>
      <c r="S192" s="402" t="n"/>
      <c r="T192" s="402" t="n"/>
      <c r="U192" s="402" t="n"/>
      <c r="V192" s="402" t="n"/>
      <c r="W192" s="402" t="n">
        <v>0</v>
      </c>
      <c r="X192" s="402" t="n">
        <v>1</v>
      </c>
      <c r="Y192" s="402" t="n">
        <v>0</v>
      </c>
      <c r="Z192" s="402" t="n"/>
      <c r="AA192" s="402" t="n"/>
      <c r="AB192" s="402" t="n"/>
    </row>
    <row r="193">
      <c r="A193" s="402" t="n">
        <v>50</v>
      </c>
      <c r="B193" s="402" t="n">
        <v>0</v>
      </c>
      <c r="C193" s="402" t="n">
        <v>0</v>
      </c>
      <c r="D193" s="402" t="n">
        <v>2</v>
      </c>
      <c r="E193" s="402" t="n">
        <v>213</v>
      </c>
      <c r="F193" s="402">
        <f>ROUND(F191+F192,O193)</f>
        <v/>
      </c>
      <c r="G193" s="402" t="inlineStr">
        <is>
          <t>и3</t>
        </is>
      </c>
      <c r="H193" s="402" t="inlineStr">
        <is>
          <t>Всего</t>
        </is>
      </c>
      <c r="I193" s="402" t="n"/>
      <c r="J193" s="402" t="n"/>
      <c r="K193" s="402" t="n">
        <v>212</v>
      </c>
      <c r="L193" s="402" t="n">
        <v>30</v>
      </c>
      <c r="M193" s="402" t="n">
        <v>0</v>
      </c>
      <c r="N193" s="402" t="inlineStr"/>
      <c r="O193" s="402" t="n">
        <v>0</v>
      </c>
      <c r="P193" s="402" t="n"/>
      <c r="Q193" s="402" t="n"/>
      <c r="R193" s="402" t="n"/>
      <c r="S193" s="402" t="n"/>
      <c r="T193" s="402" t="n"/>
      <c r="U193" s="402" t="n"/>
      <c r="V193" s="402" t="n"/>
      <c r="W193" s="402" t="n">
        <v>0</v>
      </c>
      <c r="X193" s="402" t="n">
        <v>1</v>
      </c>
      <c r="Y193" s="402" t="n">
        <v>0</v>
      </c>
      <c r="Z193" s="402" t="n"/>
      <c r="AA193" s="402" t="n"/>
      <c r="AB193" s="402" t="n"/>
    </row>
    <row r="194"/>
    <row r="195">
      <c r="A195" s="399" t="n">
        <v>3</v>
      </c>
      <c r="B195" s="399" t="n">
        <v>0</v>
      </c>
      <c r="C195" s="399" t="n"/>
      <c r="D195" s="399">
        <f>ROW(A207)</f>
        <v/>
      </c>
      <c r="E195" s="399" t="n"/>
      <c r="F195" s="399" t="inlineStr">
        <is>
          <t>Новая локальная смета</t>
        </is>
      </c>
      <c r="G195" s="399" t="inlineStr">
        <is>
          <t>Текстильщиков 5</t>
        </is>
      </c>
      <c r="H195" s="399" t="inlineStr"/>
      <c r="I195" s="399" t="n">
        <v>0</v>
      </c>
      <c r="J195" s="399" t="inlineStr"/>
      <c r="K195" s="399" t="n">
        <v>0</v>
      </c>
      <c r="L195" s="399" t="inlineStr">
        <is>
          <t>Новая локальная смета</t>
        </is>
      </c>
      <c r="M195" s="399" t="inlineStr"/>
      <c r="N195" s="399" t="n"/>
      <c r="O195" s="399" t="n"/>
      <c r="P195" s="399" t="n"/>
      <c r="Q195" s="399" t="n"/>
      <c r="R195" s="399" t="n"/>
      <c r="S195" s="399" t="n">
        <v>0</v>
      </c>
      <c r="T195" s="399" t="n"/>
      <c r="U195" s="399" t="inlineStr"/>
      <c r="V195" s="399" t="n">
        <v>0</v>
      </c>
      <c r="W195" s="399" t="n"/>
      <c r="X195" s="399" t="n"/>
      <c r="Y195" s="399" t="n"/>
      <c r="Z195" s="399" t="n"/>
      <c r="AA195" s="399" t="n"/>
      <c r="AB195" s="399" t="inlineStr"/>
      <c r="AC195" s="399" t="inlineStr"/>
      <c r="AD195" s="399" t="inlineStr"/>
      <c r="AE195" s="399" t="inlineStr"/>
      <c r="AF195" s="399" t="inlineStr"/>
      <c r="AG195" s="399" t="inlineStr"/>
      <c r="AH195" s="399" t="n"/>
      <c r="AI195" s="399" t="n"/>
      <c r="AJ195" s="399" t="n"/>
      <c r="AK195" s="399" t="n"/>
      <c r="AL195" s="399" t="n"/>
      <c r="AM195" s="399" t="n"/>
      <c r="AN195" s="399" t="n"/>
      <c r="AO195" s="399" t="n"/>
      <c r="AP195" s="399" t="inlineStr"/>
      <c r="AQ195" s="399" t="inlineStr"/>
      <c r="AR195" s="399" t="inlineStr"/>
      <c r="AS195" s="399" t="n"/>
      <c r="AT195" s="399" t="n"/>
      <c r="AU195" s="399" t="n"/>
      <c r="AV195" s="399" t="n"/>
      <c r="AW195" s="399" t="n"/>
      <c r="AX195" s="399" t="n"/>
      <c r="AY195" s="399" t="n"/>
      <c r="AZ195" s="399" t="inlineStr"/>
      <c r="BA195" s="399" t="n"/>
      <c r="BB195" s="399" t="inlineStr"/>
      <c r="BC195" s="399" t="inlineStr"/>
      <c r="BD195" s="399" t="inlineStr"/>
      <c r="BE195" s="399" t="inlineStr"/>
      <c r="BF195" s="399" t="inlineStr"/>
      <c r="BG195" s="399" t="inlineStr"/>
      <c r="BH195" s="399" t="inlineStr"/>
      <c r="BI195" s="399" t="inlineStr"/>
      <c r="BJ195" s="399" t="inlineStr"/>
      <c r="BK195" s="399" t="inlineStr"/>
      <c r="BL195" s="399" t="inlineStr"/>
      <c r="BM195" s="399" t="inlineStr"/>
      <c r="BN195" s="399" t="inlineStr"/>
      <c r="BO195" s="399" t="inlineStr"/>
      <c r="BP195" s="399" t="inlineStr"/>
      <c r="BQ195" s="399" t="n"/>
      <c r="BR195" s="399" t="n"/>
      <c r="BS195" s="399" t="n"/>
      <c r="BT195" s="399" t="n"/>
      <c r="BU195" s="399" t="n"/>
      <c r="BV195" s="399" t="n"/>
      <c r="BW195" s="399" t="n"/>
      <c r="BX195" s="399" t="n">
        <v>0</v>
      </c>
      <c r="BY195" s="399" t="n"/>
      <c r="BZ195" s="399" t="n"/>
      <c r="CA195" s="399" t="n"/>
      <c r="CB195" s="399" t="n"/>
      <c r="CC195" s="399" t="n"/>
      <c r="CD195" s="399" t="n"/>
      <c r="CE195" s="399" t="n"/>
      <c r="CF195" s="399" t="n">
        <v>0</v>
      </c>
      <c r="CG195" s="399" t="n">
        <v>0</v>
      </c>
      <c r="CH195" s="399" t="n"/>
      <c r="CI195" s="399" t="inlineStr"/>
      <c r="CJ195" s="399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400" t="n">
        <v>52</v>
      </c>
      <c r="B197" s="400">
        <f>B207</f>
        <v/>
      </c>
      <c r="C197" s="400">
        <f>C207</f>
        <v/>
      </c>
      <c r="D197" s="400">
        <f>D207</f>
        <v/>
      </c>
      <c r="E197" s="400">
        <f>E207</f>
        <v/>
      </c>
      <c r="F197" s="400">
        <f>F207</f>
        <v/>
      </c>
      <c r="G197" s="400">
        <f>G207</f>
        <v/>
      </c>
      <c r="H197" s="400" t="n"/>
      <c r="I197" s="400" t="n"/>
      <c r="J197" s="400" t="n"/>
      <c r="K197" s="400" t="n"/>
      <c r="L197" s="400" t="n"/>
      <c r="M197" s="400" t="n"/>
      <c r="N197" s="400" t="n"/>
      <c r="O197" s="400">
        <f>O207</f>
        <v/>
      </c>
      <c r="P197" s="400">
        <f>P207</f>
        <v/>
      </c>
      <c r="Q197" s="400">
        <f>Q207</f>
        <v/>
      </c>
      <c r="R197" s="400">
        <f>R207</f>
        <v/>
      </c>
      <c r="S197" s="400">
        <f>S207</f>
        <v/>
      </c>
      <c r="T197" s="400">
        <f>T207</f>
        <v/>
      </c>
      <c r="U197" s="400">
        <f>U207</f>
        <v/>
      </c>
      <c r="V197" s="400">
        <f>V207</f>
        <v/>
      </c>
      <c r="W197" s="400">
        <f>W207</f>
        <v/>
      </c>
      <c r="X197" s="400">
        <f>X207</f>
        <v/>
      </c>
      <c r="Y197" s="400">
        <f>Y207</f>
        <v/>
      </c>
      <c r="Z197" s="400">
        <f>Z207</f>
        <v/>
      </c>
      <c r="AA197" s="400">
        <f>AA207</f>
        <v/>
      </c>
      <c r="AB197" s="400">
        <f>AB207</f>
        <v/>
      </c>
      <c r="AC197" s="400">
        <f>AC207</f>
        <v/>
      </c>
      <c r="AD197" s="400">
        <f>AD207</f>
        <v/>
      </c>
      <c r="AE197" s="400">
        <f>AE207</f>
        <v/>
      </c>
      <c r="AF197" s="400">
        <f>AF207</f>
        <v/>
      </c>
      <c r="AG197" s="400">
        <f>AG207</f>
        <v/>
      </c>
      <c r="AH197" s="400">
        <f>AH207</f>
        <v/>
      </c>
      <c r="AI197" s="400">
        <f>AI207</f>
        <v/>
      </c>
      <c r="AJ197" s="400">
        <f>AJ207</f>
        <v/>
      </c>
      <c r="AK197" s="400">
        <f>AK207</f>
        <v/>
      </c>
      <c r="AL197" s="400">
        <f>AL207</f>
        <v/>
      </c>
      <c r="AM197" s="400">
        <f>AM207</f>
        <v/>
      </c>
      <c r="AN197" s="400">
        <f>AN207</f>
        <v/>
      </c>
      <c r="AO197" s="400">
        <f>AO207</f>
        <v/>
      </c>
      <c r="AP197" s="400">
        <f>AP207</f>
        <v/>
      </c>
      <c r="AQ197" s="400">
        <f>AQ207</f>
        <v/>
      </c>
      <c r="AR197" s="400">
        <f>AR207</f>
        <v/>
      </c>
      <c r="AS197" s="400">
        <f>AS207</f>
        <v/>
      </c>
      <c r="AT197" s="400">
        <f>AT207</f>
        <v/>
      </c>
      <c r="AU197" s="400">
        <f>AU207</f>
        <v/>
      </c>
      <c r="AV197" s="400">
        <f>AV207</f>
        <v/>
      </c>
      <c r="AW197" s="400">
        <f>AW207</f>
        <v/>
      </c>
      <c r="AX197" s="400">
        <f>AX207</f>
        <v/>
      </c>
      <c r="AY197" s="400">
        <f>AY207</f>
        <v/>
      </c>
      <c r="AZ197" s="400">
        <f>AZ207</f>
        <v/>
      </c>
      <c r="BA197" s="400">
        <f>BA207</f>
        <v/>
      </c>
      <c r="BB197" s="400">
        <f>BB207</f>
        <v/>
      </c>
      <c r="BC197" s="400">
        <f>BC207</f>
        <v/>
      </c>
      <c r="BD197" s="400">
        <f>BD207</f>
        <v/>
      </c>
      <c r="BE197" s="400">
        <f>BE207</f>
        <v/>
      </c>
      <c r="BF197" s="400">
        <f>BF207</f>
        <v/>
      </c>
      <c r="BG197" s="400">
        <f>BG207</f>
        <v/>
      </c>
      <c r="BH197" s="400">
        <f>BH207</f>
        <v/>
      </c>
      <c r="BI197" s="400">
        <f>BI207</f>
        <v/>
      </c>
      <c r="BJ197" s="400">
        <f>BJ207</f>
        <v/>
      </c>
      <c r="BK197" s="400">
        <f>BK207</f>
        <v/>
      </c>
      <c r="BL197" s="400">
        <f>BL207</f>
        <v/>
      </c>
      <c r="BM197" s="400">
        <f>BM207</f>
        <v/>
      </c>
      <c r="BN197" s="400">
        <f>BN207</f>
        <v/>
      </c>
      <c r="BO197" s="400">
        <f>BO207</f>
        <v/>
      </c>
      <c r="BP197" s="400">
        <f>BP207</f>
        <v/>
      </c>
      <c r="BQ197" s="400">
        <f>BQ207</f>
        <v/>
      </c>
      <c r="BR197" s="400">
        <f>BR207</f>
        <v/>
      </c>
      <c r="BS197" s="400">
        <f>BS207</f>
        <v/>
      </c>
      <c r="BT197" s="400">
        <f>BT207</f>
        <v/>
      </c>
      <c r="BU197" s="400">
        <f>BU207</f>
        <v/>
      </c>
      <c r="BV197" s="400">
        <f>BV207</f>
        <v/>
      </c>
      <c r="BW197" s="400">
        <f>BW207</f>
        <v/>
      </c>
      <c r="BX197" s="400">
        <f>BX207</f>
        <v/>
      </c>
      <c r="BY197" s="400">
        <f>BY207</f>
        <v/>
      </c>
      <c r="BZ197" s="400">
        <f>BZ207</f>
        <v/>
      </c>
      <c r="CA197" s="400">
        <f>CA207</f>
        <v/>
      </c>
      <c r="CB197" s="400">
        <f>CB207</f>
        <v/>
      </c>
      <c r="CC197" s="400">
        <f>CC207</f>
        <v/>
      </c>
      <c r="CD197" s="400">
        <f>CD207</f>
        <v/>
      </c>
      <c r="CE197" s="400">
        <f>CE207</f>
        <v/>
      </c>
      <c r="CF197" s="400">
        <f>CF207</f>
        <v/>
      </c>
      <c r="CG197" s="400">
        <f>CG207</f>
        <v/>
      </c>
      <c r="CH197" s="400">
        <f>CH207</f>
        <v/>
      </c>
      <c r="CI197" s="400">
        <f>CI207</f>
        <v/>
      </c>
      <c r="CJ197" s="400">
        <f>CJ207</f>
        <v/>
      </c>
      <c r="CK197" s="400">
        <f>CK207</f>
        <v/>
      </c>
      <c r="CL197" s="400">
        <f>CL207</f>
        <v/>
      </c>
      <c r="CM197" s="400">
        <f>CM207</f>
        <v/>
      </c>
      <c r="CN197" s="400">
        <f>CN207</f>
        <v/>
      </c>
      <c r="CO197" s="400">
        <f>CO207</f>
        <v/>
      </c>
      <c r="CP197" s="400">
        <f>CP207</f>
        <v/>
      </c>
      <c r="CQ197" s="400">
        <f>CQ207</f>
        <v/>
      </c>
      <c r="CR197" s="400">
        <f>CR207</f>
        <v/>
      </c>
      <c r="CS197" s="400">
        <f>CS207</f>
        <v/>
      </c>
      <c r="CT197" s="400">
        <f>CT207</f>
        <v/>
      </c>
      <c r="CU197" s="400">
        <f>CU207</f>
        <v/>
      </c>
      <c r="CV197" s="400">
        <f>CV207</f>
        <v/>
      </c>
      <c r="CW197" s="400">
        <f>CW207</f>
        <v/>
      </c>
      <c r="CX197" s="400">
        <f>CX207</f>
        <v/>
      </c>
      <c r="CY197" s="400">
        <f>CY207</f>
        <v/>
      </c>
      <c r="CZ197" s="400">
        <f>CZ207</f>
        <v/>
      </c>
      <c r="DA197" s="400">
        <f>DA207</f>
        <v/>
      </c>
      <c r="DB197" s="400">
        <f>DB207</f>
        <v/>
      </c>
      <c r="DC197" s="400">
        <f>DC207</f>
        <v/>
      </c>
      <c r="DD197" s="400">
        <f>DD207</f>
        <v/>
      </c>
      <c r="DE197" s="400">
        <f>DE207</f>
        <v/>
      </c>
      <c r="DF197" s="400">
        <f>DF207</f>
        <v/>
      </c>
      <c r="DG197" s="401">
        <f>DG207</f>
        <v/>
      </c>
      <c r="DH197" s="401">
        <f>DH207</f>
        <v/>
      </c>
      <c r="DI197" s="401">
        <f>DI207</f>
        <v/>
      </c>
      <c r="DJ197" s="401">
        <f>DJ207</f>
        <v/>
      </c>
      <c r="DK197" s="401">
        <f>DK207</f>
        <v/>
      </c>
      <c r="DL197" s="401">
        <f>DL207</f>
        <v/>
      </c>
      <c r="DM197" s="401">
        <f>DM207</f>
        <v/>
      </c>
      <c r="DN197" s="401">
        <f>DN207</f>
        <v/>
      </c>
      <c r="DO197" s="401">
        <f>DO207</f>
        <v/>
      </c>
      <c r="DP197" s="401">
        <f>DP207</f>
        <v/>
      </c>
      <c r="DQ197" s="401">
        <f>DQ207</f>
        <v/>
      </c>
      <c r="DR197" s="401">
        <f>DR207</f>
        <v/>
      </c>
      <c r="DS197" s="401">
        <f>DS207</f>
        <v/>
      </c>
      <c r="DT197" s="401">
        <f>DT207</f>
        <v/>
      </c>
      <c r="DU197" s="401">
        <f>DU207</f>
        <v/>
      </c>
      <c r="DV197" s="401">
        <f>DV207</f>
        <v/>
      </c>
      <c r="DW197" s="401">
        <f>DW207</f>
        <v/>
      </c>
      <c r="DX197" s="401">
        <f>DX207</f>
        <v/>
      </c>
      <c r="DY197" s="401">
        <f>DY207</f>
        <v/>
      </c>
      <c r="DZ197" s="401">
        <f>DZ207</f>
        <v/>
      </c>
      <c r="EA197" s="401">
        <f>EA207</f>
        <v/>
      </c>
      <c r="EB197" s="401">
        <f>EB207</f>
        <v/>
      </c>
      <c r="EC197" s="401">
        <f>EC207</f>
        <v/>
      </c>
      <c r="ED197" s="401">
        <f>ED207</f>
        <v/>
      </c>
      <c r="EE197" s="401">
        <f>EE207</f>
        <v/>
      </c>
      <c r="EF197" s="401">
        <f>EF207</f>
        <v/>
      </c>
      <c r="EG197" s="401">
        <f>EG207</f>
        <v/>
      </c>
      <c r="EH197" s="401">
        <f>EH207</f>
        <v/>
      </c>
      <c r="EI197" s="401">
        <f>EI207</f>
        <v/>
      </c>
      <c r="EJ197" s="401">
        <f>EJ207</f>
        <v/>
      </c>
      <c r="EK197" s="401">
        <f>EK207</f>
        <v/>
      </c>
      <c r="EL197" s="401">
        <f>EL207</f>
        <v/>
      </c>
      <c r="EM197" s="401">
        <f>EM207</f>
        <v/>
      </c>
      <c r="EN197" s="401">
        <f>EN207</f>
        <v/>
      </c>
      <c r="EO197" s="401">
        <f>EO207</f>
        <v/>
      </c>
      <c r="EP197" s="401">
        <f>EP207</f>
        <v/>
      </c>
      <c r="EQ197" s="401">
        <f>EQ207</f>
        <v/>
      </c>
      <c r="ER197" s="401">
        <f>ER207</f>
        <v/>
      </c>
      <c r="ES197" s="401">
        <f>ES207</f>
        <v/>
      </c>
      <c r="ET197" s="401">
        <f>ET207</f>
        <v/>
      </c>
      <c r="EU197" s="401">
        <f>EU207</f>
        <v/>
      </c>
      <c r="EV197" s="401">
        <f>EV207</f>
        <v/>
      </c>
      <c r="EW197" s="401">
        <f>EW207</f>
        <v/>
      </c>
      <c r="EX197" s="401">
        <f>EX207</f>
        <v/>
      </c>
      <c r="EY197" s="401">
        <f>EY207</f>
        <v/>
      </c>
      <c r="EZ197" s="401">
        <f>EZ207</f>
        <v/>
      </c>
      <c r="FA197" s="401">
        <f>FA207</f>
        <v/>
      </c>
      <c r="FB197" s="401">
        <f>FB207</f>
        <v/>
      </c>
      <c r="FC197" s="401">
        <f>FC207</f>
        <v/>
      </c>
      <c r="FD197" s="401">
        <f>FD207</f>
        <v/>
      </c>
      <c r="FE197" s="401">
        <f>FE207</f>
        <v/>
      </c>
      <c r="FF197" s="401">
        <f>FF207</f>
        <v/>
      </c>
      <c r="FG197" s="401">
        <f>FG207</f>
        <v/>
      </c>
      <c r="FH197" s="401">
        <f>FH207</f>
        <v/>
      </c>
      <c r="FI197" s="401">
        <f>FI207</f>
        <v/>
      </c>
      <c r="FJ197" s="401">
        <f>FJ207</f>
        <v/>
      </c>
      <c r="FK197" s="401">
        <f>FK207</f>
        <v/>
      </c>
      <c r="FL197" s="401">
        <f>FL207</f>
        <v/>
      </c>
      <c r="FM197" s="401">
        <f>FM207</f>
        <v/>
      </c>
      <c r="FN197" s="401">
        <f>FN207</f>
        <v/>
      </c>
      <c r="FO197" s="401">
        <f>FO207</f>
        <v/>
      </c>
      <c r="FP197" s="401">
        <f>FP207</f>
        <v/>
      </c>
      <c r="FQ197" s="401">
        <f>FQ207</f>
        <v/>
      </c>
      <c r="FR197" s="401">
        <f>FR207</f>
        <v/>
      </c>
      <c r="FS197" s="401">
        <f>FS207</f>
        <v/>
      </c>
      <c r="FT197" s="401">
        <f>FT207</f>
        <v/>
      </c>
      <c r="FU197" s="401">
        <f>FU207</f>
        <v/>
      </c>
      <c r="FV197" s="401">
        <f>FV207</f>
        <v/>
      </c>
      <c r="FW197" s="401">
        <f>FW207</f>
        <v/>
      </c>
      <c r="FX197" s="401">
        <f>FX207</f>
        <v/>
      </c>
      <c r="FY197" s="401">
        <f>FY207</f>
        <v/>
      </c>
      <c r="FZ197" s="401">
        <f>FZ207</f>
        <v/>
      </c>
      <c r="GA197" s="401">
        <f>GA207</f>
        <v/>
      </c>
      <c r="GB197" s="401">
        <f>GB207</f>
        <v/>
      </c>
      <c r="GC197" s="401">
        <f>GC207</f>
        <v/>
      </c>
      <c r="GD197" s="401">
        <f>GD207</f>
        <v/>
      </c>
      <c r="GE197" s="401">
        <f>GE207</f>
        <v/>
      </c>
      <c r="GF197" s="401">
        <f>GF207</f>
        <v/>
      </c>
      <c r="GG197" s="401">
        <f>GG207</f>
        <v/>
      </c>
      <c r="GH197" s="401">
        <f>GH207</f>
        <v/>
      </c>
      <c r="GI197" s="401">
        <f>GI207</f>
        <v/>
      </c>
      <c r="GJ197" s="401">
        <f>GJ207</f>
        <v/>
      </c>
      <c r="GK197" s="401">
        <f>GK207</f>
        <v/>
      </c>
      <c r="GL197" s="401">
        <f>GL207</f>
        <v/>
      </c>
      <c r="GM197" s="401">
        <f>GM207</f>
        <v/>
      </c>
      <c r="GN197" s="401">
        <f>GN207</f>
        <v/>
      </c>
      <c r="GO197" s="401">
        <f>GO207</f>
        <v/>
      </c>
      <c r="GP197" s="401">
        <f>GP207</f>
        <v/>
      </c>
      <c r="GQ197" s="401">
        <f>GQ207</f>
        <v/>
      </c>
      <c r="GR197" s="401">
        <f>GR207</f>
        <v/>
      </c>
      <c r="GS197" s="401">
        <f>GS207</f>
        <v/>
      </c>
      <c r="GT197" s="401">
        <f>GT207</f>
        <v/>
      </c>
      <c r="GU197" s="401">
        <f>GU207</f>
        <v/>
      </c>
      <c r="GV197" s="401">
        <f>GV207</f>
        <v/>
      </c>
      <c r="GW197" s="401">
        <f>GW207</f>
        <v/>
      </c>
      <c r="GX197" s="401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400" t="n">
        <v>51</v>
      </c>
      <c r="B207" s="400">
        <f>B195</f>
        <v/>
      </c>
      <c r="C207" s="400">
        <f>A195</f>
        <v/>
      </c>
      <c r="D207" s="400">
        <f>ROW(A195)</f>
        <v/>
      </c>
      <c r="E207" s="400" t="n"/>
      <c r="F207" s="400">
        <f>IF(F195&lt;&gt;"",F195,"")</f>
        <v/>
      </c>
      <c r="G207" s="400">
        <f>IF(G195&lt;&gt;"",G195,"")</f>
        <v/>
      </c>
      <c r="H207" s="400" t="n">
        <v>0</v>
      </c>
      <c r="I207" s="400" t="n"/>
      <c r="J207" s="400" t="n"/>
      <c r="K207" s="400" t="n"/>
      <c r="L207" s="400" t="n"/>
      <c r="M207" s="400" t="n"/>
      <c r="N207" s="400" t="n"/>
      <c r="O207" s="400" t="n">
        <v>0</v>
      </c>
      <c r="P207" s="400" t="n">
        <v>0</v>
      </c>
      <c r="Q207" s="400" t="n">
        <v>0</v>
      </c>
      <c r="R207" s="400" t="n">
        <v>0</v>
      </c>
      <c r="S207" s="400" t="n">
        <v>0</v>
      </c>
      <c r="T207" s="400" t="n">
        <v>0</v>
      </c>
      <c r="U207" s="400" t="n">
        <v>0</v>
      </c>
      <c r="V207" s="400" t="n">
        <v>0</v>
      </c>
      <c r="W207" s="400" t="n">
        <v>0</v>
      </c>
      <c r="X207" s="400" t="n">
        <v>0</v>
      </c>
      <c r="Y207" s="400" t="n">
        <v>0</v>
      </c>
      <c r="Z207" s="400" t="n"/>
      <c r="AA207" s="400" t="n"/>
      <c r="AB207" s="400" t="n"/>
      <c r="AC207" s="400" t="n"/>
      <c r="AD207" s="400" t="n"/>
      <c r="AE207" s="400" t="n"/>
      <c r="AF207" s="400" t="n"/>
      <c r="AG207" s="400" t="n"/>
      <c r="AH207" s="400" t="n"/>
      <c r="AI207" s="400" t="n"/>
      <c r="AJ207" s="400" t="n"/>
      <c r="AK207" s="400" t="n"/>
      <c r="AL207" s="400" t="n"/>
      <c r="AM207" s="400" t="n"/>
      <c r="AN207" s="400" t="n"/>
      <c r="AO207" s="400">
        <f>ROUND(BX207,0)</f>
        <v/>
      </c>
      <c r="AP207" s="400">
        <f>ROUND(BY207,0)</f>
        <v/>
      </c>
      <c r="AQ207" s="400">
        <f>ROUND(BZ207,0)</f>
        <v/>
      </c>
      <c r="AR207" s="400">
        <f>ROUND(CA207,0)</f>
        <v/>
      </c>
      <c r="AS207" s="400">
        <f>ROUND(CB207,0)</f>
        <v/>
      </c>
      <c r="AT207" s="400">
        <f>ROUND(CC207,0)</f>
        <v/>
      </c>
      <c r="AU207" s="400">
        <f>ROUND(CD207,0)</f>
        <v/>
      </c>
      <c r="AV207" s="400">
        <f>ROUND(CE207,0)</f>
        <v/>
      </c>
      <c r="AW207" s="400">
        <f>ROUND(CF207,0)</f>
        <v/>
      </c>
      <c r="AX207" s="400">
        <f>ROUND(CG207,0)</f>
        <v/>
      </c>
      <c r="AY207" s="400">
        <f>ROUND(CH207,0)</f>
        <v/>
      </c>
      <c r="AZ207" s="400">
        <f>ROUND(CI207,0)</f>
        <v/>
      </c>
      <c r="BA207" s="400">
        <f>ROUND(CJ207,0)</f>
        <v/>
      </c>
      <c r="BB207" s="400">
        <f>ROUND(CK207,0)</f>
        <v/>
      </c>
      <c r="BC207" s="400">
        <f>ROUND(CL207,0)</f>
        <v/>
      </c>
      <c r="BD207" s="400">
        <f>ROUND(CM207,0)</f>
        <v/>
      </c>
      <c r="BE207" s="400" t="n"/>
      <c r="BF207" s="400" t="n"/>
      <c r="BG207" s="400" t="n"/>
      <c r="BH207" s="400" t="n"/>
      <c r="BI207" s="400" t="n"/>
      <c r="BJ207" s="400" t="n"/>
      <c r="BK207" s="400" t="n"/>
      <c r="BL207" s="400" t="n"/>
      <c r="BM207" s="400" t="n"/>
      <c r="BN207" s="400" t="n"/>
      <c r="BO207" s="400" t="n"/>
      <c r="BP207" s="400" t="n"/>
      <c r="BQ207" s="400" t="n"/>
      <c r="BR207" s="400" t="n"/>
      <c r="BS207" s="400" t="n"/>
      <c r="BT207" s="400" t="n"/>
      <c r="BU207" s="400" t="n"/>
      <c r="BV207" s="400" t="n"/>
      <c r="BW207" s="400" t="n"/>
      <c r="BX207" s="400" t="n"/>
      <c r="BY207" s="400" t="n"/>
      <c r="BZ207" s="400" t="n"/>
      <c r="CA207" s="400" t="n"/>
      <c r="CB207" s="400" t="n"/>
      <c r="CC207" s="400" t="n"/>
      <c r="CD207" s="400" t="n"/>
      <c r="CE207" s="400" t="n"/>
      <c r="CF207" s="400" t="n"/>
      <c r="CG207" s="400" t="n"/>
      <c r="CH207" s="400" t="n"/>
      <c r="CI207" s="400" t="n"/>
      <c r="CJ207" s="400" t="n"/>
      <c r="CK207" s="400" t="n"/>
      <c r="CL207" s="400" t="n"/>
      <c r="CM207" s="400" t="n"/>
      <c r="CN207" s="400" t="n"/>
      <c r="CO207" s="400" t="n"/>
      <c r="CP207" s="400" t="n"/>
      <c r="CQ207" s="400" t="n"/>
      <c r="CR207" s="400" t="n"/>
      <c r="CS207" s="400" t="n"/>
      <c r="CT207" s="400" t="n"/>
      <c r="CU207" s="400" t="n"/>
      <c r="CV207" s="400" t="n"/>
      <c r="CW207" s="400" t="n"/>
      <c r="CX207" s="400" t="n"/>
      <c r="CY207" s="400" t="n"/>
      <c r="CZ207" s="400" t="n"/>
      <c r="DA207" s="400" t="n"/>
      <c r="DB207" s="400" t="n"/>
      <c r="DC207" s="400" t="n"/>
      <c r="DD207" s="400" t="n"/>
      <c r="DE207" s="400" t="n"/>
      <c r="DF207" s="400" t="n"/>
      <c r="DG207" s="401" t="n"/>
      <c r="DH207" s="401" t="n"/>
      <c r="DI207" s="401" t="n"/>
      <c r="DJ207" s="401" t="n"/>
      <c r="DK207" s="401" t="n"/>
      <c r="DL207" s="401" t="n"/>
      <c r="DM207" s="401" t="n"/>
      <c r="DN207" s="401" t="n"/>
      <c r="DO207" s="401" t="n"/>
      <c r="DP207" s="401" t="n"/>
      <c r="DQ207" s="401" t="n"/>
      <c r="DR207" s="401" t="n"/>
      <c r="DS207" s="401" t="n"/>
      <c r="DT207" s="401" t="n"/>
      <c r="DU207" s="401" t="n"/>
      <c r="DV207" s="401" t="n"/>
      <c r="DW207" s="401" t="n"/>
      <c r="DX207" s="401" t="n"/>
      <c r="DY207" s="401" t="n"/>
      <c r="DZ207" s="401" t="n"/>
      <c r="EA207" s="401" t="n"/>
      <c r="EB207" s="401" t="n"/>
      <c r="EC207" s="401" t="n"/>
      <c r="ED207" s="401" t="n"/>
      <c r="EE207" s="401" t="n"/>
      <c r="EF207" s="401" t="n"/>
      <c r="EG207" s="401" t="n"/>
      <c r="EH207" s="401" t="n"/>
      <c r="EI207" s="401" t="n"/>
      <c r="EJ207" s="401" t="n"/>
      <c r="EK207" s="401" t="n"/>
      <c r="EL207" s="401" t="n"/>
      <c r="EM207" s="401" t="n"/>
      <c r="EN207" s="401" t="n"/>
      <c r="EO207" s="401" t="n"/>
      <c r="EP207" s="401" t="n"/>
      <c r="EQ207" s="401" t="n"/>
      <c r="ER207" s="401" t="n"/>
      <c r="ES207" s="401" t="n"/>
      <c r="ET207" s="401" t="n"/>
      <c r="EU207" s="401" t="n"/>
      <c r="EV207" s="401" t="n"/>
      <c r="EW207" s="401" t="n"/>
      <c r="EX207" s="401" t="n"/>
      <c r="EY207" s="401" t="n"/>
      <c r="EZ207" s="401" t="n"/>
      <c r="FA207" s="401" t="n"/>
      <c r="FB207" s="401" t="n"/>
      <c r="FC207" s="401" t="n"/>
      <c r="FD207" s="401" t="n"/>
      <c r="FE207" s="401" t="n"/>
      <c r="FF207" s="401" t="n"/>
      <c r="FG207" s="401" t="n"/>
      <c r="FH207" s="401" t="n"/>
      <c r="FI207" s="401" t="n"/>
      <c r="FJ207" s="401" t="n"/>
      <c r="FK207" s="401" t="n"/>
      <c r="FL207" s="401" t="n"/>
      <c r="FM207" s="401" t="n"/>
      <c r="FN207" s="401" t="n"/>
      <c r="FO207" s="401" t="n"/>
      <c r="FP207" s="401" t="n"/>
      <c r="FQ207" s="401" t="n"/>
      <c r="FR207" s="401" t="n"/>
      <c r="FS207" s="401" t="n"/>
      <c r="FT207" s="401" t="n"/>
      <c r="FU207" s="401" t="n"/>
      <c r="FV207" s="401" t="n"/>
      <c r="FW207" s="401" t="n"/>
      <c r="FX207" s="401" t="n"/>
      <c r="FY207" s="401" t="n"/>
      <c r="FZ207" s="401" t="n"/>
      <c r="GA207" s="401" t="n"/>
      <c r="GB207" s="401" t="n"/>
      <c r="GC207" s="401" t="n"/>
      <c r="GD207" s="401" t="n"/>
      <c r="GE207" s="401" t="n"/>
      <c r="GF207" s="401" t="n"/>
      <c r="GG207" s="401" t="n"/>
      <c r="GH207" s="401" t="n"/>
      <c r="GI207" s="401" t="n"/>
      <c r="GJ207" s="401" t="n"/>
      <c r="GK207" s="401" t="n"/>
      <c r="GL207" s="401" t="n"/>
      <c r="GM207" s="401" t="n"/>
      <c r="GN207" s="401" t="n"/>
      <c r="GO207" s="401" t="n"/>
      <c r="GP207" s="401" t="n"/>
      <c r="GQ207" s="401" t="n"/>
      <c r="GR207" s="401" t="n"/>
      <c r="GS207" s="401" t="n"/>
      <c r="GT207" s="401" t="n"/>
      <c r="GU207" s="401" t="n"/>
      <c r="GV207" s="401" t="n"/>
      <c r="GW207" s="401" t="n"/>
      <c r="GX207" s="401" t="n">
        <v>0</v>
      </c>
    </row>
    <row r="208"/>
    <row r="209">
      <c r="A209" s="402" t="n">
        <v>50</v>
      </c>
      <c r="B209" s="402" t="n">
        <v>0</v>
      </c>
      <c r="C209" s="402" t="n">
        <v>0</v>
      </c>
      <c r="D209" s="402" t="n">
        <v>1</v>
      </c>
      <c r="E209" s="402" t="n">
        <v>201</v>
      </c>
      <c r="F209" s="402">
        <f>ROUND(Source!O207,O209)</f>
        <v/>
      </c>
      <c r="G209" s="402" t="inlineStr">
        <is>
          <t>ПЗ</t>
        </is>
      </c>
      <c r="H209" s="402" t="inlineStr">
        <is>
          <t>Прямые затраты</t>
        </is>
      </c>
      <c r="I209" s="402" t="n"/>
      <c r="J209" s="402" t="n"/>
      <c r="K209" s="402" t="n">
        <v>201</v>
      </c>
      <c r="L209" s="402" t="n">
        <v>1</v>
      </c>
      <c r="M209" s="402" t="n">
        <v>3</v>
      </c>
      <c r="N209" s="402" t="inlineStr"/>
      <c r="O209" s="402" t="n">
        <v>0</v>
      </c>
      <c r="P209" s="402" t="n"/>
      <c r="Q209" s="402" t="n"/>
      <c r="R209" s="402" t="n"/>
      <c r="S209" s="402" t="n"/>
      <c r="T209" s="402" t="n"/>
      <c r="U209" s="402" t="n"/>
      <c r="V209" s="402" t="n"/>
      <c r="W209" s="402" t="n">
        <v>0</v>
      </c>
      <c r="X209" s="402" t="n">
        <v>1</v>
      </c>
      <c r="Y209" s="402" t="n">
        <v>0</v>
      </c>
      <c r="Z209" s="402" t="n"/>
      <c r="AA209" s="402" t="n"/>
      <c r="AB209" s="402" t="n"/>
    </row>
    <row r="210">
      <c r="A210" s="402" t="n">
        <v>50</v>
      </c>
      <c r="B210" s="402" t="n">
        <v>0</v>
      </c>
      <c r="C210" s="402" t="n">
        <v>0</v>
      </c>
      <c r="D210" s="402" t="n">
        <v>1</v>
      </c>
      <c r="E210" s="402" t="n">
        <v>202</v>
      </c>
      <c r="F210" s="402">
        <f>ROUND(Source!P207,O210)</f>
        <v/>
      </c>
      <c r="G210" s="402" t="inlineStr">
        <is>
          <t>СтМатОб</t>
        </is>
      </c>
      <c r="H210" s="402" t="inlineStr">
        <is>
          <t>Стоимость материальных ресурсов (всего)</t>
        </is>
      </c>
      <c r="I210" s="402" t="n"/>
      <c r="J210" s="402" t="n"/>
      <c r="K210" s="402" t="n">
        <v>202</v>
      </c>
      <c r="L210" s="402" t="n">
        <v>2</v>
      </c>
      <c r="M210" s="402" t="n">
        <v>3</v>
      </c>
      <c r="N210" s="402" t="inlineStr"/>
      <c r="O210" s="402" t="n">
        <v>0</v>
      </c>
      <c r="P210" s="402" t="n"/>
      <c r="Q210" s="402" t="n"/>
      <c r="R210" s="402" t="n"/>
      <c r="S210" s="402" t="n"/>
      <c r="T210" s="402" t="n"/>
      <c r="U210" s="402" t="n"/>
      <c r="V210" s="402" t="n"/>
      <c r="W210" s="402" t="n">
        <v>0</v>
      </c>
      <c r="X210" s="402" t="n">
        <v>1</v>
      </c>
      <c r="Y210" s="402" t="n">
        <v>0</v>
      </c>
      <c r="Z210" s="402" t="n"/>
      <c r="AA210" s="402" t="n"/>
      <c r="AB210" s="402" t="n"/>
    </row>
    <row r="211">
      <c r="A211" s="402" t="n">
        <v>50</v>
      </c>
      <c r="B211" s="402" t="n">
        <v>0</v>
      </c>
      <c r="C211" s="402" t="n">
        <v>0</v>
      </c>
      <c r="D211" s="402" t="n">
        <v>1</v>
      </c>
      <c r="E211" s="402" t="n">
        <v>222</v>
      </c>
      <c r="F211" s="402">
        <f>ROUND(Source!AO207,O211)</f>
        <v/>
      </c>
      <c r="G211" s="402" t="inlineStr">
        <is>
          <t>СтМатОбЗак</t>
        </is>
      </c>
      <c r="H211" s="402" t="inlineStr">
        <is>
          <t>Стоимость материалов и оборудования заказчика</t>
        </is>
      </c>
      <c r="I211" s="402" t="n"/>
      <c r="J211" s="402" t="n"/>
      <c r="K211" s="402" t="n">
        <v>222</v>
      </c>
      <c r="L211" s="402" t="n">
        <v>3</v>
      </c>
      <c r="M211" s="402" t="n">
        <v>3</v>
      </c>
      <c r="N211" s="402" t="inlineStr"/>
      <c r="O211" s="402" t="n">
        <v>0</v>
      </c>
      <c r="P211" s="402" t="n"/>
      <c r="Q211" s="402" t="n"/>
      <c r="R211" s="402" t="n"/>
      <c r="S211" s="402" t="n"/>
      <c r="T211" s="402" t="n"/>
      <c r="U211" s="402" t="n"/>
      <c r="V211" s="402" t="n"/>
      <c r="W211" s="402" t="n">
        <v>0</v>
      </c>
      <c r="X211" s="402" t="n">
        <v>1</v>
      </c>
      <c r="Y211" s="402" t="n">
        <v>0</v>
      </c>
      <c r="Z211" s="402" t="n"/>
      <c r="AA211" s="402" t="n"/>
      <c r="AB211" s="402" t="n"/>
    </row>
    <row r="212">
      <c r="A212" s="402" t="n">
        <v>50</v>
      </c>
      <c r="B212" s="402" t="n">
        <v>0</v>
      </c>
      <c r="C212" s="402" t="n">
        <v>0</v>
      </c>
      <c r="D212" s="402" t="n">
        <v>1</v>
      </c>
      <c r="E212" s="402" t="n">
        <v>225</v>
      </c>
      <c r="F212" s="402">
        <f>ROUND(Source!AV207,O212)</f>
        <v/>
      </c>
      <c r="G212" s="402" t="inlineStr">
        <is>
          <t>СтМатОбПод</t>
        </is>
      </c>
      <c r="H212" s="402" t="inlineStr">
        <is>
          <t>Стоимость материалов и оборудования подрядчика</t>
        </is>
      </c>
      <c r="I212" s="402" t="n"/>
      <c r="J212" s="402" t="n"/>
      <c r="K212" s="402" t="n">
        <v>225</v>
      </c>
      <c r="L212" s="402" t="n">
        <v>4</v>
      </c>
      <c r="M212" s="402" t="n">
        <v>3</v>
      </c>
      <c r="N212" s="402" t="inlineStr"/>
      <c r="O212" s="402" t="n">
        <v>0</v>
      </c>
      <c r="P212" s="402" t="n"/>
      <c r="Q212" s="402" t="n"/>
      <c r="R212" s="402" t="n"/>
      <c r="S212" s="402" t="n"/>
      <c r="T212" s="402" t="n"/>
      <c r="U212" s="402" t="n"/>
      <c r="V212" s="402" t="n"/>
      <c r="W212" s="402" t="n">
        <v>0</v>
      </c>
      <c r="X212" s="402" t="n">
        <v>1</v>
      </c>
      <c r="Y212" s="402" t="n">
        <v>0</v>
      </c>
      <c r="Z212" s="402" t="n"/>
      <c r="AA212" s="402" t="n"/>
      <c r="AB212" s="402" t="n"/>
    </row>
    <row r="213">
      <c r="A213" s="402" t="n">
        <v>50</v>
      </c>
      <c r="B213" s="402" t="n">
        <v>0</v>
      </c>
      <c r="C213" s="402" t="n">
        <v>0</v>
      </c>
      <c r="D213" s="402" t="n">
        <v>1</v>
      </c>
      <c r="E213" s="402" t="n">
        <v>226</v>
      </c>
      <c r="F213" s="402">
        <f>ROUND(Source!AW207,O213)</f>
        <v/>
      </c>
      <c r="G213" s="402" t="inlineStr">
        <is>
          <t>СтМат</t>
        </is>
      </c>
      <c r="H213" s="402" t="inlineStr">
        <is>
          <t>Стоимость материалов (всего)</t>
        </is>
      </c>
      <c r="I213" s="402" t="n"/>
      <c r="J213" s="402" t="n"/>
      <c r="K213" s="402" t="n">
        <v>226</v>
      </c>
      <c r="L213" s="402" t="n">
        <v>5</v>
      </c>
      <c r="M213" s="402" t="n">
        <v>3</v>
      </c>
      <c r="N213" s="402" t="inlineStr"/>
      <c r="O213" s="402" t="n">
        <v>0</v>
      </c>
      <c r="P213" s="402" t="n"/>
      <c r="Q213" s="402" t="n"/>
      <c r="R213" s="402" t="n"/>
      <c r="S213" s="402" t="n"/>
      <c r="T213" s="402" t="n"/>
      <c r="U213" s="402" t="n"/>
      <c r="V213" s="402" t="n"/>
      <c r="W213" s="402" t="n">
        <v>0</v>
      </c>
      <c r="X213" s="402" t="n">
        <v>1</v>
      </c>
      <c r="Y213" s="402" t="n">
        <v>0</v>
      </c>
      <c r="Z213" s="402" t="n"/>
      <c r="AA213" s="402" t="n"/>
      <c r="AB213" s="402" t="n"/>
    </row>
    <row r="214">
      <c r="A214" s="402" t="n">
        <v>50</v>
      </c>
      <c r="B214" s="402" t="n">
        <v>0</v>
      </c>
      <c r="C214" s="402" t="n">
        <v>0</v>
      </c>
      <c r="D214" s="402" t="n">
        <v>1</v>
      </c>
      <c r="E214" s="402" t="n">
        <v>227</v>
      </c>
      <c r="F214" s="402">
        <f>ROUND(Source!AX207,O214)</f>
        <v/>
      </c>
      <c r="G214" s="402" t="inlineStr">
        <is>
          <t>СтМатЗак</t>
        </is>
      </c>
      <c r="H214" s="402" t="inlineStr">
        <is>
          <t>Стоимость материалов заказчика</t>
        </is>
      </c>
      <c r="I214" s="402" t="n"/>
      <c r="J214" s="402" t="n"/>
      <c r="K214" s="402" t="n">
        <v>227</v>
      </c>
      <c r="L214" s="402" t="n">
        <v>6</v>
      </c>
      <c r="M214" s="402" t="n">
        <v>3</v>
      </c>
      <c r="N214" s="402" t="inlineStr"/>
      <c r="O214" s="402" t="n">
        <v>0</v>
      </c>
      <c r="P214" s="402" t="n"/>
      <c r="Q214" s="402" t="n"/>
      <c r="R214" s="402" t="n"/>
      <c r="S214" s="402" t="n"/>
      <c r="T214" s="402" t="n"/>
      <c r="U214" s="402" t="n"/>
      <c r="V214" s="402" t="n"/>
      <c r="W214" s="402" t="n">
        <v>0</v>
      </c>
      <c r="X214" s="402" t="n">
        <v>1</v>
      </c>
      <c r="Y214" s="402" t="n">
        <v>0</v>
      </c>
      <c r="Z214" s="402" t="n"/>
      <c r="AA214" s="402" t="n"/>
      <c r="AB214" s="402" t="n"/>
    </row>
    <row r="215">
      <c r="A215" s="402" t="n">
        <v>50</v>
      </c>
      <c r="B215" s="402" t="n">
        <v>0</v>
      </c>
      <c r="C215" s="402" t="n">
        <v>0</v>
      </c>
      <c r="D215" s="402" t="n">
        <v>1</v>
      </c>
      <c r="E215" s="402" t="n">
        <v>228</v>
      </c>
      <c r="F215" s="402">
        <f>ROUND(Source!AY207,O215)</f>
        <v/>
      </c>
      <c r="G215" s="402" t="inlineStr">
        <is>
          <t>СтМатПод</t>
        </is>
      </c>
      <c r="H215" s="402" t="inlineStr">
        <is>
          <t>Стоимость материалов подрядчика</t>
        </is>
      </c>
      <c r="I215" s="402" t="n"/>
      <c r="J215" s="402" t="n"/>
      <c r="K215" s="402" t="n">
        <v>228</v>
      </c>
      <c r="L215" s="402" t="n">
        <v>7</v>
      </c>
      <c r="M215" s="402" t="n">
        <v>3</v>
      </c>
      <c r="N215" s="402" t="inlineStr"/>
      <c r="O215" s="402" t="n">
        <v>0</v>
      </c>
      <c r="P215" s="402" t="n"/>
      <c r="Q215" s="402" t="n"/>
      <c r="R215" s="402" t="n"/>
      <c r="S215" s="402" t="n"/>
      <c r="T215" s="402" t="n"/>
      <c r="U215" s="402" t="n"/>
      <c r="V215" s="402" t="n"/>
      <c r="W215" s="402" t="n">
        <v>0</v>
      </c>
      <c r="X215" s="402" t="n">
        <v>1</v>
      </c>
      <c r="Y215" s="402" t="n">
        <v>0</v>
      </c>
      <c r="Z215" s="402" t="n"/>
      <c r="AA215" s="402" t="n"/>
      <c r="AB215" s="402" t="n"/>
    </row>
    <row r="216">
      <c r="A216" s="402" t="n">
        <v>50</v>
      </c>
      <c r="B216" s="402" t="n">
        <v>0</v>
      </c>
      <c r="C216" s="402" t="n">
        <v>0</v>
      </c>
      <c r="D216" s="402" t="n">
        <v>1</v>
      </c>
      <c r="E216" s="402" t="n">
        <v>216</v>
      </c>
      <c r="F216" s="402">
        <f>ROUND(Source!AP207,O216)</f>
        <v/>
      </c>
      <c r="G216" s="402" t="inlineStr">
        <is>
          <t>Оборуд</t>
        </is>
      </c>
      <c r="H216" s="402" t="inlineStr">
        <is>
          <t>Стоимость оборудования (всего)</t>
        </is>
      </c>
      <c r="I216" s="402" t="n"/>
      <c r="J216" s="402" t="n"/>
      <c r="K216" s="402" t="n">
        <v>216</v>
      </c>
      <c r="L216" s="402" t="n">
        <v>8</v>
      </c>
      <c r="M216" s="402" t="n">
        <v>3</v>
      </c>
      <c r="N216" s="402" t="inlineStr"/>
      <c r="O216" s="402" t="n">
        <v>0</v>
      </c>
      <c r="P216" s="402" t="n"/>
      <c r="Q216" s="402" t="n"/>
      <c r="R216" s="402" t="n"/>
      <c r="S216" s="402" t="n"/>
      <c r="T216" s="402" t="n"/>
      <c r="U216" s="402" t="n"/>
      <c r="V216" s="402" t="n"/>
      <c r="W216" s="402" t="n">
        <v>0</v>
      </c>
      <c r="X216" s="402" t="n">
        <v>1</v>
      </c>
      <c r="Y216" s="402" t="n">
        <v>0</v>
      </c>
      <c r="Z216" s="402" t="n"/>
      <c r="AA216" s="402" t="n"/>
      <c r="AB216" s="402" t="n"/>
    </row>
    <row r="217">
      <c r="A217" s="402" t="n">
        <v>50</v>
      </c>
      <c r="B217" s="402" t="n">
        <v>0</v>
      </c>
      <c r="C217" s="402" t="n">
        <v>0</v>
      </c>
      <c r="D217" s="402" t="n">
        <v>1</v>
      </c>
      <c r="E217" s="402" t="n">
        <v>223</v>
      </c>
      <c r="F217" s="402">
        <f>ROUND(Source!AQ207,O217)</f>
        <v/>
      </c>
      <c r="G217" s="402" t="inlineStr">
        <is>
          <t>ОборудЗак</t>
        </is>
      </c>
      <c r="H217" s="402" t="inlineStr">
        <is>
          <t>Стоимость оборудования заказчика</t>
        </is>
      </c>
      <c r="I217" s="402" t="n"/>
      <c r="J217" s="402" t="n"/>
      <c r="K217" s="402" t="n">
        <v>223</v>
      </c>
      <c r="L217" s="402" t="n">
        <v>9</v>
      </c>
      <c r="M217" s="402" t="n">
        <v>3</v>
      </c>
      <c r="N217" s="402" t="inlineStr"/>
      <c r="O217" s="402" t="n">
        <v>0</v>
      </c>
      <c r="P217" s="402" t="n"/>
      <c r="Q217" s="402" t="n"/>
      <c r="R217" s="402" t="n"/>
      <c r="S217" s="402" t="n"/>
      <c r="T217" s="402" t="n"/>
      <c r="U217" s="402" t="n"/>
      <c r="V217" s="402" t="n"/>
      <c r="W217" s="402" t="n">
        <v>0</v>
      </c>
      <c r="X217" s="402" t="n">
        <v>1</v>
      </c>
      <c r="Y217" s="402" t="n">
        <v>0</v>
      </c>
      <c r="Z217" s="402" t="n"/>
      <c r="AA217" s="402" t="n"/>
      <c r="AB217" s="402" t="n"/>
    </row>
    <row r="218">
      <c r="A218" s="402" t="n">
        <v>50</v>
      </c>
      <c r="B218" s="402" t="n">
        <v>0</v>
      </c>
      <c r="C218" s="402" t="n">
        <v>0</v>
      </c>
      <c r="D218" s="402" t="n">
        <v>1</v>
      </c>
      <c r="E218" s="402" t="n">
        <v>229</v>
      </c>
      <c r="F218" s="402">
        <f>ROUND(Source!AZ207,O218)</f>
        <v/>
      </c>
      <c r="G218" s="402" t="inlineStr">
        <is>
          <t>ОборудПод</t>
        </is>
      </c>
      <c r="H218" s="402" t="inlineStr">
        <is>
          <t>Стоимость оборудования подрядчика</t>
        </is>
      </c>
      <c r="I218" s="402" t="n"/>
      <c r="J218" s="402" t="n"/>
      <c r="K218" s="402" t="n">
        <v>229</v>
      </c>
      <c r="L218" s="402" t="n">
        <v>10</v>
      </c>
      <c r="M218" s="402" t="n">
        <v>3</v>
      </c>
      <c r="N218" s="402" t="inlineStr"/>
      <c r="O218" s="402" t="n">
        <v>0</v>
      </c>
      <c r="P218" s="402" t="n"/>
      <c r="Q218" s="402" t="n"/>
      <c r="R218" s="402" t="n"/>
      <c r="S218" s="402" t="n"/>
      <c r="T218" s="402" t="n"/>
      <c r="U218" s="402" t="n"/>
      <c r="V218" s="402" t="n"/>
      <c r="W218" s="402" t="n">
        <v>0</v>
      </c>
      <c r="X218" s="402" t="n">
        <v>1</v>
      </c>
      <c r="Y218" s="402" t="n">
        <v>0</v>
      </c>
      <c r="Z218" s="402" t="n"/>
      <c r="AA218" s="402" t="n"/>
      <c r="AB218" s="402" t="n"/>
    </row>
    <row r="219">
      <c r="A219" s="402" t="n">
        <v>50</v>
      </c>
      <c r="B219" s="402" t="n">
        <v>0</v>
      </c>
      <c r="C219" s="402" t="n">
        <v>0</v>
      </c>
      <c r="D219" s="402" t="n">
        <v>1</v>
      </c>
      <c r="E219" s="402" t="n">
        <v>203</v>
      </c>
      <c r="F219" s="402">
        <f>ROUND(Source!Q207,O219)</f>
        <v/>
      </c>
      <c r="G219" s="402" t="inlineStr">
        <is>
          <t>ЭММ</t>
        </is>
      </c>
      <c r="H219" s="402" t="inlineStr">
        <is>
          <t>Эксплуатация машин</t>
        </is>
      </c>
      <c r="I219" s="402" t="n"/>
      <c r="J219" s="402" t="n"/>
      <c r="K219" s="402" t="n">
        <v>203</v>
      </c>
      <c r="L219" s="402" t="n">
        <v>11</v>
      </c>
      <c r="M219" s="402" t="n">
        <v>3</v>
      </c>
      <c r="N219" s="402" t="inlineStr"/>
      <c r="O219" s="402" t="n">
        <v>0</v>
      </c>
      <c r="P219" s="402" t="n"/>
      <c r="Q219" s="402" t="n"/>
      <c r="R219" s="402" t="n"/>
      <c r="S219" s="402" t="n"/>
      <c r="T219" s="402" t="n"/>
      <c r="U219" s="402" t="n"/>
      <c r="V219" s="402" t="n"/>
      <c r="W219" s="402" t="n">
        <v>0</v>
      </c>
      <c r="X219" s="402" t="n">
        <v>1</v>
      </c>
      <c r="Y219" s="402" t="n">
        <v>0</v>
      </c>
      <c r="Z219" s="402" t="n"/>
      <c r="AA219" s="402" t="n"/>
      <c r="AB219" s="402" t="n"/>
    </row>
    <row r="220">
      <c r="A220" s="402" t="n">
        <v>50</v>
      </c>
      <c r="B220" s="402" t="n">
        <v>0</v>
      </c>
      <c r="C220" s="402" t="n">
        <v>0</v>
      </c>
      <c r="D220" s="402" t="n">
        <v>1</v>
      </c>
      <c r="E220" s="402" t="n">
        <v>231</v>
      </c>
      <c r="F220" s="402">
        <f>ROUND(Source!BB207,O220)</f>
        <v/>
      </c>
      <c r="G220" s="402" t="inlineStr">
        <is>
          <t>ЭММсНРиСП</t>
        </is>
      </c>
      <c r="H220" s="402" t="inlineStr">
        <is>
          <t>Эксплуатация машин по ТСН-2001.16</t>
        </is>
      </c>
      <c r="I220" s="402" t="n"/>
      <c r="J220" s="402" t="n"/>
      <c r="K220" s="402" t="n">
        <v>231</v>
      </c>
      <c r="L220" s="402" t="n">
        <v>12</v>
      </c>
      <c r="M220" s="402" t="n">
        <v>3</v>
      </c>
      <c r="N220" s="402" t="inlineStr"/>
      <c r="O220" s="402" t="n">
        <v>0</v>
      </c>
      <c r="P220" s="402" t="n"/>
      <c r="Q220" s="402" t="n"/>
      <c r="R220" s="402" t="n"/>
      <c r="S220" s="402" t="n"/>
      <c r="T220" s="402" t="n"/>
      <c r="U220" s="402" t="n"/>
      <c r="V220" s="402" t="n"/>
      <c r="W220" s="402" t="n">
        <v>0</v>
      </c>
      <c r="X220" s="402" t="n">
        <v>1</v>
      </c>
      <c r="Y220" s="402" t="n">
        <v>0</v>
      </c>
      <c r="Z220" s="402" t="n"/>
      <c r="AA220" s="402" t="n"/>
      <c r="AB220" s="402" t="n"/>
    </row>
    <row r="221">
      <c r="A221" s="402" t="n">
        <v>50</v>
      </c>
      <c r="B221" s="402" t="n">
        <v>0</v>
      </c>
      <c r="C221" s="402" t="n">
        <v>0</v>
      </c>
      <c r="D221" s="402" t="n">
        <v>1</v>
      </c>
      <c r="E221" s="402" t="n">
        <v>204</v>
      </c>
      <c r="F221" s="402">
        <f>ROUND(Source!R207,O221)</f>
        <v/>
      </c>
      <c r="G221" s="402" t="inlineStr">
        <is>
          <t>ЗПМ</t>
        </is>
      </c>
      <c r="H221" s="402" t="inlineStr">
        <is>
          <t>ЗП машинистов</t>
        </is>
      </c>
      <c r="I221" s="402" t="n"/>
      <c r="J221" s="402" t="n"/>
      <c r="K221" s="402" t="n">
        <v>204</v>
      </c>
      <c r="L221" s="402" t="n">
        <v>13</v>
      </c>
      <c r="M221" s="402" t="n">
        <v>3</v>
      </c>
      <c r="N221" s="402" t="inlineStr"/>
      <c r="O221" s="402" t="n">
        <v>0</v>
      </c>
      <c r="P221" s="402" t="n"/>
      <c r="Q221" s="402" t="n"/>
      <c r="R221" s="402" t="n"/>
      <c r="S221" s="402" t="n"/>
      <c r="T221" s="402" t="n"/>
      <c r="U221" s="402" t="n"/>
      <c r="V221" s="402" t="n"/>
      <c r="W221" s="402" t="n">
        <v>0</v>
      </c>
      <c r="X221" s="402" t="n">
        <v>1</v>
      </c>
      <c r="Y221" s="402" t="n">
        <v>0</v>
      </c>
      <c r="Z221" s="402" t="n"/>
      <c r="AA221" s="402" t="n"/>
      <c r="AB221" s="402" t="n"/>
    </row>
    <row r="222">
      <c r="A222" s="402" t="n">
        <v>50</v>
      </c>
      <c r="B222" s="402" t="n">
        <v>0</v>
      </c>
      <c r="C222" s="402" t="n">
        <v>0</v>
      </c>
      <c r="D222" s="402" t="n">
        <v>1</v>
      </c>
      <c r="E222" s="402" t="n">
        <v>205</v>
      </c>
      <c r="F222" s="402">
        <f>ROUND(Source!S207,O222)</f>
        <v/>
      </c>
      <c r="G222" s="402" t="inlineStr">
        <is>
          <t>ОЗП</t>
        </is>
      </c>
      <c r="H222" s="402" t="inlineStr">
        <is>
          <t>Основная ЗП рабочих</t>
        </is>
      </c>
      <c r="I222" s="402" t="n"/>
      <c r="J222" s="402" t="n"/>
      <c r="K222" s="402" t="n">
        <v>205</v>
      </c>
      <c r="L222" s="402" t="n">
        <v>14</v>
      </c>
      <c r="M222" s="402" t="n">
        <v>3</v>
      </c>
      <c r="N222" s="402" t="inlineStr"/>
      <c r="O222" s="402" t="n">
        <v>0</v>
      </c>
      <c r="P222" s="402" t="n"/>
      <c r="Q222" s="402" t="n"/>
      <c r="R222" s="402" t="n"/>
      <c r="S222" s="402" t="n"/>
      <c r="T222" s="402" t="n"/>
      <c r="U222" s="402" t="n"/>
      <c r="V222" s="402" t="n"/>
      <c r="W222" s="402" t="n">
        <v>0</v>
      </c>
      <c r="X222" s="402" t="n">
        <v>1</v>
      </c>
      <c r="Y222" s="402" t="n">
        <v>0</v>
      </c>
      <c r="Z222" s="402" t="n"/>
      <c r="AA222" s="402" t="n"/>
      <c r="AB222" s="402" t="n"/>
    </row>
    <row r="223">
      <c r="A223" s="402" t="n">
        <v>50</v>
      </c>
      <c r="B223" s="402" t="n">
        <v>0</v>
      </c>
      <c r="C223" s="402" t="n">
        <v>0</v>
      </c>
      <c r="D223" s="402" t="n">
        <v>1</v>
      </c>
      <c r="E223" s="402" t="n">
        <v>232</v>
      </c>
      <c r="F223" s="402">
        <f>ROUND(Source!BC207,O223)</f>
        <v/>
      </c>
      <c r="G223" s="402" t="inlineStr">
        <is>
          <t>ОЗПсНРиСП</t>
        </is>
      </c>
      <c r="H223" s="402" t="inlineStr">
        <is>
          <t>Основная ЗП рабочих по ТСН-2001.16</t>
        </is>
      </c>
      <c r="I223" s="402" t="n"/>
      <c r="J223" s="402" t="n"/>
      <c r="K223" s="402" t="n">
        <v>232</v>
      </c>
      <c r="L223" s="402" t="n">
        <v>15</v>
      </c>
      <c r="M223" s="402" t="n">
        <v>3</v>
      </c>
      <c r="N223" s="402" t="inlineStr"/>
      <c r="O223" s="402" t="n">
        <v>0</v>
      </c>
      <c r="P223" s="402" t="n"/>
      <c r="Q223" s="402" t="n"/>
      <c r="R223" s="402" t="n"/>
      <c r="S223" s="402" t="n"/>
      <c r="T223" s="402" t="n"/>
      <c r="U223" s="402" t="n"/>
      <c r="V223" s="402" t="n"/>
      <c r="W223" s="402" t="n">
        <v>0</v>
      </c>
      <c r="X223" s="402" t="n">
        <v>1</v>
      </c>
      <c r="Y223" s="402" t="n">
        <v>0</v>
      </c>
      <c r="Z223" s="402" t="n"/>
      <c r="AA223" s="402" t="n"/>
      <c r="AB223" s="402" t="n"/>
    </row>
    <row r="224">
      <c r="A224" s="402" t="n">
        <v>50</v>
      </c>
      <c r="B224" s="402" t="n">
        <v>0</v>
      </c>
      <c r="C224" s="402" t="n">
        <v>0</v>
      </c>
      <c r="D224" s="402" t="n">
        <v>1</v>
      </c>
      <c r="E224" s="402" t="n">
        <v>214</v>
      </c>
      <c r="F224" s="402">
        <f>ROUND(Source!AS207,O224)</f>
        <v/>
      </c>
      <c r="G224" s="402" t="inlineStr">
        <is>
          <t>Строит</t>
        </is>
      </c>
      <c r="H224" s="402" t="inlineStr">
        <is>
          <t>Строительные работы с НР и СП</t>
        </is>
      </c>
      <c r="I224" s="402" t="n"/>
      <c r="J224" s="402" t="n"/>
      <c r="K224" s="402" t="n">
        <v>214</v>
      </c>
      <c r="L224" s="402" t="n">
        <v>16</v>
      </c>
      <c r="M224" s="402" t="n">
        <v>3</v>
      </c>
      <c r="N224" s="402" t="inlineStr"/>
      <c r="O224" s="402" t="n">
        <v>0</v>
      </c>
      <c r="P224" s="402" t="n"/>
      <c r="Q224" s="402" t="n"/>
      <c r="R224" s="402" t="n"/>
      <c r="S224" s="402" t="n"/>
      <c r="T224" s="402" t="n"/>
      <c r="U224" s="402" t="n"/>
      <c r="V224" s="402" t="n"/>
      <c r="W224" s="402" t="n">
        <v>0</v>
      </c>
      <c r="X224" s="402" t="n">
        <v>1</v>
      </c>
      <c r="Y224" s="402" t="n">
        <v>0</v>
      </c>
      <c r="Z224" s="402" t="n"/>
      <c r="AA224" s="402" t="n"/>
      <c r="AB224" s="402" t="n"/>
    </row>
    <row r="225">
      <c r="A225" s="402" t="n">
        <v>50</v>
      </c>
      <c r="B225" s="402" t="n">
        <v>0</v>
      </c>
      <c r="C225" s="402" t="n">
        <v>0</v>
      </c>
      <c r="D225" s="402" t="n">
        <v>1</v>
      </c>
      <c r="E225" s="402" t="n">
        <v>215</v>
      </c>
      <c r="F225" s="402">
        <f>ROUND(Source!AT207,O225)</f>
        <v/>
      </c>
      <c r="G225" s="402" t="inlineStr">
        <is>
          <t>Монтаж</t>
        </is>
      </c>
      <c r="H225" s="402" t="inlineStr">
        <is>
          <t>Монтажные работы с НР и СП</t>
        </is>
      </c>
      <c r="I225" s="402" t="n"/>
      <c r="J225" s="402" t="n"/>
      <c r="K225" s="402" t="n">
        <v>215</v>
      </c>
      <c r="L225" s="402" t="n">
        <v>17</v>
      </c>
      <c r="M225" s="402" t="n">
        <v>3</v>
      </c>
      <c r="N225" s="402" t="inlineStr"/>
      <c r="O225" s="402" t="n">
        <v>0</v>
      </c>
      <c r="P225" s="402" t="n"/>
      <c r="Q225" s="402" t="n"/>
      <c r="R225" s="402" t="n"/>
      <c r="S225" s="402" t="n"/>
      <c r="T225" s="402" t="n"/>
      <c r="U225" s="402" t="n"/>
      <c r="V225" s="402" t="n"/>
      <c r="W225" s="402" t="n">
        <v>0</v>
      </c>
      <c r="X225" s="402" t="n">
        <v>1</v>
      </c>
      <c r="Y225" s="402" t="n">
        <v>0</v>
      </c>
      <c r="Z225" s="402" t="n"/>
      <c r="AA225" s="402" t="n"/>
      <c r="AB225" s="402" t="n"/>
    </row>
    <row r="226">
      <c r="A226" s="402" t="n">
        <v>50</v>
      </c>
      <c r="B226" s="402" t="n">
        <v>0</v>
      </c>
      <c r="C226" s="402" t="n">
        <v>0</v>
      </c>
      <c r="D226" s="402" t="n">
        <v>1</v>
      </c>
      <c r="E226" s="402" t="n">
        <v>217</v>
      </c>
      <c r="F226" s="402">
        <f>ROUND(Source!AU207,O226)</f>
        <v/>
      </c>
      <c r="G226" s="402" t="inlineStr">
        <is>
          <t>Прочие</t>
        </is>
      </c>
      <c r="H226" s="402" t="inlineStr">
        <is>
          <t>Прочие работы с НР и СП</t>
        </is>
      </c>
      <c r="I226" s="402" t="n"/>
      <c r="J226" s="402" t="n"/>
      <c r="K226" s="402" t="n">
        <v>217</v>
      </c>
      <c r="L226" s="402" t="n">
        <v>18</v>
      </c>
      <c r="M226" s="402" t="n">
        <v>3</v>
      </c>
      <c r="N226" s="402" t="inlineStr"/>
      <c r="O226" s="402" t="n">
        <v>0</v>
      </c>
      <c r="P226" s="402" t="n"/>
      <c r="Q226" s="402" t="n"/>
      <c r="R226" s="402" t="n"/>
      <c r="S226" s="402" t="n"/>
      <c r="T226" s="402" t="n"/>
      <c r="U226" s="402" t="n"/>
      <c r="V226" s="402" t="n"/>
      <c r="W226" s="402" t="n">
        <v>0</v>
      </c>
      <c r="X226" s="402" t="n">
        <v>1</v>
      </c>
      <c r="Y226" s="402" t="n">
        <v>0</v>
      </c>
      <c r="Z226" s="402" t="n"/>
      <c r="AA226" s="402" t="n"/>
      <c r="AB226" s="402" t="n"/>
    </row>
    <row r="227">
      <c r="A227" s="402" t="n">
        <v>50</v>
      </c>
      <c r="B227" s="402" t="n">
        <v>0</v>
      </c>
      <c r="C227" s="402" t="n">
        <v>0</v>
      </c>
      <c r="D227" s="402" t="n">
        <v>1</v>
      </c>
      <c r="E227" s="402" t="n">
        <v>230</v>
      </c>
      <c r="F227" s="402">
        <f>ROUND(Source!BA207,O227)</f>
        <v/>
      </c>
      <c r="G227" s="402" t="inlineStr">
        <is>
          <t>ПрочиеЗатр</t>
        </is>
      </c>
      <c r="H227" s="402" t="inlineStr">
        <is>
          <t>Прочие затраты по ТСН-2001.16</t>
        </is>
      </c>
      <c r="I227" s="402" t="n"/>
      <c r="J227" s="402" t="n"/>
      <c r="K227" s="402" t="n">
        <v>230</v>
      </c>
      <c r="L227" s="402" t="n">
        <v>19</v>
      </c>
      <c r="M227" s="402" t="n">
        <v>3</v>
      </c>
      <c r="N227" s="402" t="inlineStr"/>
      <c r="O227" s="402" t="n">
        <v>0</v>
      </c>
      <c r="P227" s="402" t="n"/>
      <c r="Q227" s="402" t="n"/>
      <c r="R227" s="402" t="n"/>
      <c r="S227" s="402" t="n"/>
      <c r="T227" s="402" t="n"/>
      <c r="U227" s="402" t="n"/>
      <c r="V227" s="402" t="n"/>
      <c r="W227" s="402" t="n">
        <v>0</v>
      </c>
      <c r="X227" s="402" t="n">
        <v>1</v>
      </c>
      <c r="Y227" s="402" t="n">
        <v>0</v>
      </c>
      <c r="Z227" s="402" t="n"/>
      <c r="AA227" s="402" t="n"/>
      <c r="AB227" s="402" t="n"/>
    </row>
    <row r="228">
      <c r="A228" s="402" t="n">
        <v>50</v>
      </c>
      <c r="B228" s="402" t="n">
        <v>0</v>
      </c>
      <c r="C228" s="402" t="n">
        <v>0</v>
      </c>
      <c r="D228" s="402" t="n">
        <v>1</v>
      </c>
      <c r="E228" s="402" t="n">
        <v>206</v>
      </c>
      <c r="F228" s="402">
        <f>ROUND(Source!T207,O228)</f>
        <v/>
      </c>
      <c r="G228" s="402" t="inlineStr">
        <is>
          <t>ВозврМат</t>
        </is>
      </c>
      <c r="H228" s="402" t="inlineStr">
        <is>
          <t>Возврат материалов</t>
        </is>
      </c>
      <c r="I228" s="402" t="n"/>
      <c r="J228" s="402" t="n"/>
      <c r="K228" s="402" t="n">
        <v>206</v>
      </c>
      <c r="L228" s="402" t="n">
        <v>20</v>
      </c>
      <c r="M228" s="402" t="n">
        <v>3</v>
      </c>
      <c r="N228" s="402" t="inlineStr"/>
      <c r="O228" s="402" t="n">
        <v>0</v>
      </c>
      <c r="P228" s="402" t="n"/>
      <c r="Q228" s="402" t="n"/>
      <c r="R228" s="402" t="n"/>
      <c r="S228" s="402" t="n"/>
      <c r="T228" s="402" t="n"/>
      <c r="U228" s="402" t="n"/>
      <c r="V228" s="402" t="n"/>
      <c r="W228" s="402" t="n">
        <v>0</v>
      </c>
      <c r="X228" s="402" t="n">
        <v>1</v>
      </c>
      <c r="Y228" s="402" t="n">
        <v>0</v>
      </c>
      <c r="Z228" s="402" t="n"/>
      <c r="AA228" s="402" t="n"/>
      <c r="AB228" s="402" t="n"/>
    </row>
    <row r="229">
      <c r="A229" s="402" t="n">
        <v>50</v>
      </c>
      <c r="B229" s="402" t="n">
        <v>0</v>
      </c>
      <c r="C229" s="402" t="n">
        <v>0</v>
      </c>
      <c r="D229" s="402" t="n">
        <v>1</v>
      </c>
      <c r="E229" s="402" t="n">
        <v>207</v>
      </c>
      <c r="F229" s="402">
        <f>ROUND(Source!U207,O229)</f>
        <v/>
      </c>
      <c r="G229" s="402" t="inlineStr">
        <is>
          <t>ТрудСтр</t>
        </is>
      </c>
      <c r="H229" s="402" t="inlineStr">
        <is>
          <t>Трудозатраты строителей</t>
        </is>
      </c>
      <c r="I229" s="402" t="n"/>
      <c r="J229" s="402" t="n"/>
      <c r="K229" s="402" t="n">
        <v>207</v>
      </c>
      <c r="L229" s="402" t="n">
        <v>21</v>
      </c>
      <c r="M229" s="402" t="n">
        <v>3</v>
      </c>
      <c r="N229" s="402" t="inlineStr"/>
      <c r="O229" s="402" t="n">
        <v>7</v>
      </c>
      <c r="P229" s="402" t="n"/>
      <c r="Q229" s="402" t="n"/>
      <c r="R229" s="402" t="n"/>
      <c r="S229" s="402" t="n"/>
      <c r="T229" s="402" t="n"/>
      <c r="U229" s="402" t="n"/>
      <c r="V229" s="402" t="n"/>
      <c r="W229" s="402" t="n">
        <v>0</v>
      </c>
      <c r="X229" s="402" t="n">
        <v>1</v>
      </c>
      <c r="Y229" s="402" t="n">
        <v>0</v>
      </c>
      <c r="Z229" s="402" t="n"/>
      <c r="AA229" s="402" t="n"/>
      <c r="AB229" s="402" t="n"/>
    </row>
    <row r="230">
      <c r="A230" s="402" t="n">
        <v>50</v>
      </c>
      <c r="B230" s="402" t="n">
        <v>0</v>
      </c>
      <c r="C230" s="402" t="n">
        <v>0</v>
      </c>
      <c r="D230" s="402" t="n">
        <v>1</v>
      </c>
      <c r="E230" s="402" t="n">
        <v>208</v>
      </c>
      <c r="F230" s="402">
        <f>ROUND(Source!V207,O230)</f>
        <v/>
      </c>
      <c r="G230" s="402" t="inlineStr">
        <is>
          <t>ТрудМаш</t>
        </is>
      </c>
      <c r="H230" s="402" t="inlineStr">
        <is>
          <t>Трудозатраты машинистов</t>
        </is>
      </c>
      <c r="I230" s="402" t="n"/>
      <c r="J230" s="402" t="n"/>
      <c r="K230" s="402" t="n">
        <v>208</v>
      </c>
      <c r="L230" s="402" t="n">
        <v>22</v>
      </c>
      <c r="M230" s="402" t="n">
        <v>3</v>
      </c>
      <c r="N230" s="402" t="inlineStr"/>
      <c r="O230" s="402" t="n">
        <v>7</v>
      </c>
      <c r="P230" s="402" t="n"/>
      <c r="Q230" s="402" t="n"/>
      <c r="R230" s="402" t="n"/>
      <c r="S230" s="402" t="n"/>
      <c r="T230" s="402" t="n"/>
      <c r="U230" s="402" t="n"/>
      <c r="V230" s="402" t="n"/>
      <c r="W230" s="402" t="n">
        <v>0</v>
      </c>
      <c r="X230" s="402" t="n">
        <v>1</v>
      </c>
      <c r="Y230" s="402" t="n">
        <v>0</v>
      </c>
      <c r="Z230" s="402" t="n"/>
      <c r="AA230" s="402" t="n"/>
      <c r="AB230" s="402" t="n"/>
    </row>
    <row r="231">
      <c r="A231" s="402" t="n">
        <v>50</v>
      </c>
      <c r="B231" s="402" t="n">
        <v>0</v>
      </c>
      <c r="C231" s="402" t="n">
        <v>0</v>
      </c>
      <c r="D231" s="402" t="n">
        <v>1</v>
      </c>
      <c r="E231" s="402" t="n">
        <v>209</v>
      </c>
      <c r="F231" s="402">
        <f>ROUND(Source!W207,O231)</f>
        <v/>
      </c>
      <c r="G231" s="402" t="inlineStr">
        <is>
          <t>ТранспМат</t>
        </is>
      </c>
      <c r="H231" s="402" t="inlineStr">
        <is>
          <t>Транспорт материалов</t>
        </is>
      </c>
      <c r="I231" s="402" t="n"/>
      <c r="J231" s="402" t="n"/>
      <c r="K231" s="402" t="n">
        <v>209</v>
      </c>
      <c r="L231" s="402" t="n">
        <v>23</v>
      </c>
      <c r="M231" s="402" t="n">
        <v>3</v>
      </c>
      <c r="N231" s="402" t="inlineStr"/>
      <c r="O231" s="402" t="n">
        <v>0</v>
      </c>
      <c r="P231" s="402" t="n"/>
      <c r="Q231" s="402" t="n"/>
      <c r="R231" s="402" t="n"/>
      <c r="S231" s="402" t="n"/>
      <c r="T231" s="402" t="n"/>
      <c r="U231" s="402" t="n"/>
      <c r="V231" s="402" t="n"/>
      <c r="W231" s="402" t="n">
        <v>0</v>
      </c>
      <c r="X231" s="402" t="n">
        <v>1</v>
      </c>
      <c r="Y231" s="402" t="n">
        <v>0</v>
      </c>
      <c r="Z231" s="402" t="n"/>
      <c r="AA231" s="402" t="n"/>
      <c r="AB231" s="402" t="n"/>
    </row>
    <row r="232">
      <c r="A232" s="402" t="n">
        <v>50</v>
      </c>
      <c r="B232" s="402" t="n">
        <v>0</v>
      </c>
      <c r="C232" s="402" t="n">
        <v>0</v>
      </c>
      <c r="D232" s="402" t="n">
        <v>1</v>
      </c>
      <c r="E232" s="402" t="n">
        <v>233</v>
      </c>
      <c r="F232" s="402">
        <f>ROUND(Source!BD207,O232)</f>
        <v/>
      </c>
      <c r="G232" s="402" t="inlineStr">
        <is>
          <t>Перевозка</t>
        </is>
      </c>
      <c r="H232" s="402" t="inlineStr">
        <is>
          <t>Перевозка грузов</t>
        </is>
      </c>
      <c r="I232" s="402" t="n"/>
      <c r="J232" s="402" t="n"/>
      <c r="K232" s="402" t="n">
        <v>233</v>
      </c>
      <c r="L232" s="402" t="n">
        <v>24</v>
      </c>
      <c r="M232" s="402" t="n">
        <v>3</v>
      </c>
      <c r="N232" s="402" t="inlineStr"/>
      <c r="O232" s="402" t="n">
        <v>0</v>
      </c>
      <c r="P232" s="402" t="n"/>
      <c r="Q232" s="402" t="n"/>
      <c r="R232" s="402" t="n"/>
      <c r="S232" s="402" t="n"/>
      <c r="T232" s="402" t="n"/>
      <c r="U232" s="402" t="n"/>
      <c r="V232" s="402" t="n"/>
      <c r="W232" s="402" t="n">
        <v>0</v>
      </c>
      <c r="X232" s="402" t="n">
        <v>1</v>
      </c>
      <c r="Y232" s="402" t="n">
        <v>0</v>
      </c>
      <c r="Z232" s="402" t="n"/>
      <c r="AA232" s="402" t="n"/>
      <c r="AB232" s="402" t="n"/>
    </row>
    <row r="233">
      <c r="A233" s="402" t="n">
        <v>50</v>
      </c>
      <c r="B233" s="402" t="n">
        <v>0</v>
      </c>
      <c r="C233" s="402" t="n">
        <v>0</v>
      </c>
      <c r="D233" s="402" t="n">
        <v>1</v>
      </c>
      <c r="E233" s="402" t="n">
        <v>210</v>
      </c>
      <c r="F233" s="402">
        <f>ROUND(Source!X207,O233)</f>
        <v/>
      </c>
      <c r="G233" s="402" t="inlineStr">
        <is>
          <t>НР</t>
        </is>
      </c>
      <c r="H233" s="402" t="inlineStr">
        <is>
          <t>Накладные расходы</t>
        </is>
      </c>
      <c r="I233" s="402" t="n"/>
      <c r="J233" s="402" t="n"/>
      <c r="K233" s="402" t="n">
        <v>210</v>
      </c>
      <c r="L233" s="402" t="n">
        <v>25</v>
      </c>
      <c r="M233" s="402" t="n">
        <v>3</v>
      </c>
      <c r="N233" s="402" t="inlineStr"/>
      <c r="O233" s="402" t="n">
        <v>0</v>
      </c>
      <c r="P233" s="402" t="n"/>
      <c r="Q233" s="402" t="n"/>
      <c r="R233" s="402" t="n"/>
      <c r="S233" s="402" t="n"/>
      <c r="T233" s="402" t="n"/>
      <c r="U233" s="402" t="n"/>
      <c r="V233" s="402" t="n"/>
      <c r="W233" s="402" t="n">
        <v>0</v>
      </c>
      <c r="X233" s="402" t="n">
        <v>1</v>
      </c>
      <c r="Y233" s="402" t="n">
        <v>0</v>
      </c>
      <c r="Z233" s="402" t="n"/>
      <c r="AA233" s="402" t="n"/>
      <c r="AB233" s="402" t="n"/>
    </row>
    <row r="234">
      <c r="A234" s="402" t="n">
        <v>50</v>
      </c>
      <c r="B234" s="402" t="n">
        <v>0</v>
      </c>
      <c r="C234" s="402" t="n">
        <v>0</v>
      </c>
      <c r="D234" s="402" t="n">
        <v>1</v>
      </c>
      <c r="E234" s="402" t="n">
        <v>211</v>
      </c>
      <c r="F234" s="402">
        <f>ROUND(Source!Y207,O234)</f>
        <v/>
      </c>
      <c r="G234" s="402" t="inlineStr">
        <is>
          <t>СмПриб</t>
        </is>
      </c>
      <c r="H234" s="402" t="inlineStr">
        <is>
          <t>Сметная прибыль</t>
        </is>
      </c>
      <c r="I234" s="402" t="n"/>
      <c r="J234" s="402" t="n"/>
      <c r="K234" s="402" t="n">
        <v>211</v>
      </c>
      <c r="L234" s="402" t="n">
        <v>26</v>
      </c>
      <c r="M234" s="402" t="n">
        <v>3</v>
      </c>
      <c r="N234" s="402" t="inlineStr"/>
      <c r="O234" s="402" t="n">
        <v>0</v>
      </c>
      <c r="P234" s="402" t="n"/>
      <c r="Q234" s="402" t="n"/>
      <c r="R234" s="402" t="n"/>
      <c r="S234" s="402" t="n"/>
      <c r="T234" s="402" t="n"/>
      <c r="U234" s="402" t="n"/>
      <c r="V234" s="402" t="n"/>
      <c r="W234" s="402" t="n">
        <v>0</v>
      </c>
      <c r="X234" s="402" t="n">
        <v>1</v>
      </c>
      <c r="Y234" s="402" t="n">
        <v>0</v>
      </c>
      <c r="Z234" s="402" t="n"/>
      <c r="AA234" s="402" t="n"/>
      <c r="AB234" s="402" t="n"/>
    </row>
    <row r="235">
      <c r="A235" s="402" t="n">
        <v>50</v>
      </c>
      <c r="B235" s="402" t="n">
        <v>0</v>
      </c>
      <c r="C235" s="402" t="n">
        <v>0</v>
      </c>
      <c r="D235" s="402" t="n">
        <v>1</v>
      </c>
      <c r="E235" s="402" t="n">
        <v>224</v>
      </c>
      <c r="F235" s="402">
        <f>ROUND(Source!AR207,O235)</f>
        <v/>
      </c>
      <c r="G235" s="402" t="inlineStr">
        <is>
          <t>Всего</t>
        </is>
      </c>
      <c r="H235" s="402" t="inlineStr">
        <is>
          <t>Всего с НР и СП</t>
        </is>
      </c>
      <c r="I235" s="402" t="n"/>
      <c r="J235" s="402" t="n"/>
      <c r="K235" s="402" t="n">
        <v>224</v>
      </c>
      <c r="L235" s="402" t="n">
        <v>27</v>
      </c>
      <c r="M235" s="402" t="n">
        <v>3</v>
      </c>
      <c r="N235" s="402" t="inlineStr"/>
      <c r="O235" s="402" t="n">
        <v>0</v>
      </c>
      <c r="P235" s="402" t="n"/>
      <c r="Q235" s="402" t="n"/>
      <c r="R235" s="402" t="n"/>
      <c r="S235" s="402" t="n"/>
      <c r="T235" s="402" t="n"/>
      <c r="U235" s="402" t="n"/>
      <c r="V235" s="402" t="n"/>
      <c r="W235" s="402" t="n">
        <v>0</v>
      </c>
      <c r="X235" s="402" t="n">
        <v>1</v>
      </c>
      <c r="Y235" s="402" t="n">
        <v>0</v>
      </c>
      <c r="Z235" s="402" t="n"/>
      <c r="AA235" s="402" t="n"/>
      <c r="AB235" s="402" t="n"/>
    </row>
    <row r="236">
      <c r="A236" s="402" t="n">
        <v>50</v>
      </c>
      <c r="B236" s="402" t="n">
        <v>0</v>
      </c>
      <c r="C236" s="402" t="n">
        <v>0</v>
      </c>
      <c r="D236" s="402" t="n">
        <v>2</v>
      </c>
      <c r="E236" s="402" t="n">
        <v>0</v>
      </c>
      <c r="F236" s="402">
        <f>ROUND(F235,O236)</f>
        <v/>
      </c>
      <c r="G236" s="402" t="inlineStr">
        <is>
          <t>и1</t>
        </is>
      </c>
      <c r="H236" s="402" t="inlineStr">
        <is>
          <t>Итого</t>
        </is>
      </c>
      <c r="I236" s="402" t="n"/>
      <c r="J236" s="402" t="n"/>
      <c r="K236" s="402" t="n">
        <v>212</v>
      </c>
      <c r="L236" s="402" t="n">
        <v>28</v>
      </c>
      <c r="M236" s="402" t="n">
        <v>0</v>
      </c>
      <c r="N236" s="402" t="inlineStr"/>
      <c r="O236" s="402" t="n">
        <v>0</v>
      </c>
      <c r="P236" s="402" t="n"/>
      <c r="Q236" s="402" t="n"/>
      <c r="R236" s="402" t="n"/>
      <c r="S236" s="402" t="n"/>
      <c r="T236" s="402" t="n"/>
      <c r="U236" s="402" t="n"/>
      <c r="V236" s="402" t="n"/>
      <c r="W236" s="402" t="n">
        <v>0</v>
      </c>
      <c r="X236" s="402" t="n">
        <v>1</v>
      </c>
      <c r="Y236" s="402" t="n">
        <v>0</v>
      </c>
      <c r="Z236" s="402" t="n"/>
      <c r="AA236" s="402" t="n"/>
      <c r="AB236" s="402" t="n"/>
    </row>
    <row r="237">
      <c r="A237" s="402" t="n">
        <v>50</v>
      </c>
      <c r="B237" s="402" t="n">
        <v>0</v>
      </c>
      <c r="C237" s="402" t="n">
        <v>0</v>
      </c>
      <c r="D237" s="402" t="n">
        <v>2</v>
      </c>
      <c r="E237" s="402" t="n">
        <v>0</v>
      </c>
      <c r="F237" s="402">
        <f>ROUND(F236*0.22,O237)</f>
        <v/>
      </c>
      <c r="G237" s="402" t="inlineStr">
        <is>
          <t>и2</t>
        </is>
      </c>
      <c r="H237" s="402" t="inlineStr">
        <is>
          <t>НДС 22%</t>
        </is>
      </c>
      <c r="I237" s="402" t="n"/>
      <c r="J237" s="402" t="n"/>
      <c r="K237" s="402" t="n">
        <v>212</v>
      </c>
      <c r="L237" s="402" t="n">
        <v>29</v>
      </c>
      <c r="M237" s="402" t="n">
        <v>0</v>
      </c>
      <c r="N237" s="402" t="inlineStr"/>
      <c r="O237" s="402" t="n">
        <v>0</v>
      </c>
      <c r="P237" s="402" t="n"/>
      <c r="Q237" s="402" t="n"/>
      <c r="R237" s="402" t="n"/>
      <c r="S237" s="402" t="n"/>
      <c r="T237" s="402" t="n"/>
      <c r="U237" s="402" t="n"/>
      <c r="V237" s="402" t="n"/>
      <c r="W237" s="402" t="n">
        <v>0</v>
      </c>
      <c r="X237" s="402" t="n">
        <v>1</v>
      </c>
      <c r="Y237" s="402" t="n">
        <v>0</v>
      </c>
      <c r="Z237" s="402" t="n"/>
      <c r="AA237" s="402" t="n"/>
      <c r="AB237" s="402" t="n"/>
    </row>
    <row r="238">
      <c r="A238" s="402" t="n">
        <v>50</v>
      </c>
      <c r="B238" s="402" t="n">
        <v>0</v>
      </c>
      <c r="C238" s="402" t="n">
        <v>0</v>
      </c>
      <c r="D238" s="402" t="n">
        <v>2</v>
      </c>
      <c r="E238" s="402" t="n">
        <v>213</v>
      </c>
      <c r="F238" s="402">
        <f>ROUND(F236+F237,O238)</f>
        <v/>
      </c>
      <c r="G238" s="402" t="inlineStr">
        <is>
          <t>и3</t>
        </is>
      </c>
      <c r="H238" s="402" t="inlineStr">
        <is>
          <t>Всего</t>
        </is>
      </c>
      <c r="I238" s="402" t="n"/>
      <c r="J238" s="402" t="n"/>
      <c r="K238" s="402" t="n">
        <v>212</v>
      </c>
      <c r="L238" s="402" t="n">
        <v>30</v>
      </c>
      <c r="M238" s="402" t="n">
        <v>0</v>
      </c>
      <c r="N238" s="402" t="inlineStr"/>
      <c r="O238" s="402" t="n">
        <v>0</v>
      </c>
      <c r="P238" s="402" t="n"/>
      <c r="Q238" s="402" t="n"/>
      <c r="R238" s="402" t="n"/>
      <c r="S238" s="402" t="n"/>
      <c r="T238" s="402" t="n"/>
      <c r="U238" s="402" t="n"/>
      <c r="V238" s="402" t="n"/>
      <c r="W238" s="402" t="n">
        <v>0</v>
      </c>
      <c r="X238" s="402" t="n">
        <v>1</v>
      </c>
      <c r="Y238" s="402" t="n">
        <v>0</v>
      </c>
      <c r="Z238" s="402" t="n"/>
      <c r="AA238" s="402" t="n"/>
      <c r="AB238" s="402" t="n"/>
    </row>
    <row r="239"/>
    <row r="240">
      <c r="A240" s="399" t="n">
        <v>3</v>
      </c>
      <c r="B240" s="399" t="n">
        <v>1</v>
      </c>
      <c r="C240" s="399" t="n"/>
      <c r="D240" s="399">
        <f>ROW(A252)</f>
        <v/>
      </c>
      <c r="E240" s="399" t="n"/>
      <c r="F240" s="399" t="inlineStr">
        <is>
          <t>Новая локальная смета</t>
        </is>
      </c>
      <c r="G240" s="399" t="inlineStr">
        <is>
          <t>Текстильщиков 7</t>
        </is>
      </c>
      <c r="H240" s="399" t="inlineStr"/>
      <c r="I240" s="399" t="n">
        <v>0</v>
      </c>
      <c r="J240" s="399" t="inlineStr"/>
      <c r="K240" s="399" t="n">
        <v>0</v>
      </c>
      <c r="L240" s="399" t="inlineStr">
        <is>
          <t>Новая локальная смета</t>
        </is>
      </c>
      <c r="M240" s="399" t="inlineStr"/>
      <c r="N240" s="399" t="n"/>
      <c r="O240" s="399" t="n"/>
      <c r="P240" s="399" t="n"/>
      <c r="Q240" s="399" t="n"/>
      <c r="R240" s="399" t="n"/>
      <c r="S240" s="399" t="n">
        <v>0</v>
      </c>
      <c r="T240" s="399" t="n"/>
      <c r="U240" s="399" t="inlineStr"/>
      <c r="V240" s="399" t="n">
        <v>0</v>
      </c>
      <c r="W240" s="399" t="n"/>
      <c r="X240" s="399" t="n"/>
      <c r="Y240" s="399" t="n"/>
      <c r="Z240" s="399" t="n"/>
      <c r="AA240" s="399" t="n"/>
      <c r="AB240" s="399" t="inlineStr"/>
      <c r="AC240" s="399" t="inlineStr"/>
      <c r="AD240" s="399" t="inlineStr"/>
      <c r="AE240" s="399" t="inlineStr"/>
      <c r="AF240" s="399" t="inlineStr"/>
      <c r="AG240" s="399" t="inlineStr"/>
      <c r="AH240" s="399" t="n"/>
      <c r="AI240" s="399" t="n"/>
      <c r="AJ240" s="399" t="n"/>
      <c r="AK240" s="399" t="n"/>
      <c r="AL240" s="399" t="n"/>
      <c r="AM240" s="399" t="n"/>
      <c r="AN240" s="399" t="n"/>
      <c r="AO240" s="399" t="n"/>
      <c r="AP240" s="399" t="inlineStr"/>
      <c r="AQ240" s="399" t="inlineStr"/>
      <c r="AR240" s="399" t="inlineStr"/>
      <c r="AS240" s="399" t="n"/>
      <c r="AT240" s="399" t="n"/>
      <c r="AU240" s="399" t="n"/>
      <c r="AV240" s="399" t="n"/>
      <c r="AW240" s="399" t="n"/>
      <c r="AX240" s="399" t="n"/>
      <c r="AY240" s="399" t="n"/>
      <c r="AZ240" s="399" t="inlineStr"/>
      <c r="BA240" s="399" t="n"/>
      <c r="BB240" s="399" t="inlineStr"/>
      <c r="BC240" s="399" t="inlineStr"/>
      <c r="BD240" s="399" t="inlineStr"/>
      <c r="BE240" s="399" t="inlineStr"/>
      <c r="BF240" s="399" t="inlineStr"/>
      <c r="BG240" s="399" t="inlineStr"/>
      <c r="BH240" s="399" t="inlineStr"/>
      <c r="BI240" s="399" t="inlineStr"/>
      <c r="BJ240" s="399" t="inlineStr"/>
      <c r="BK240" s="399" t="inlineStr"/>
      <c r="BL240" s="399" t="inlineStr"/>
      <c r="BM240" s="399" t="inlineStr"/>
      <c r="BN240" s="399" t="inlineStr"/>
      <c r="BO240" s="399" t="inlineStr"/>
      <c r="BP240" s="399" t="inlineStr"/>
      <c r="BQ240" s="399" t="n"/>
      <c r="BR240" s="399" t="n"/>
      <c r="BS240" s="399" t="n"/>
      <c r="BT240" s="399" t="n"/>
      <c r="BU240" s="399" t="n"/>
      <c r="BV240" s="399" t="n"/>
      <c r="BW240" s="399" t="n"/>
      <c r="BX240" s="399" t="n">
        <v>0</v>
      </c>
      <c r="BY240" s="399" t="n"/>
      <c r="BZ240" s="399" t="n"/>
      <c r="CA240" s="399" t="n"/>
      <c r="CB240" s="399" t="n"/>
      <c r="CC240" s="399" t="n"/>
      <c r="CD240" s="399" t="n"/>
      <c r="CE240" s="399" t="n"/>
      <c r="CF240" s="399" t="n">
        <v>0</v>
      </c>
      <c r="CG240" s="399" t="n">
        <v>0</v>
      </c>
      <c r="CH240" s="399" t="n"/>
      <c r="CI240" s="399" t="inlineStr"/>
      <c r="CJ240" s="399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400" t="n">
        <v>52</v>
      </c>
      <c r="B242" s="400">
        <f>B252</f>
        <v/>
      </c>
      <c r="C242" s="400">
        <f>C252</f>
        <v/>
      </c>
      <c r="D242" s="400">
        <f>D252</f>
        <v/>
      </c>
      <c r="E242" s="400">
        <f>E252</f>
        <v/>
      </c>
      <c r="F242" s="400">
        <f>F252</f>
        <v/>
      </c>
      <c r="G242" s="400">
        <f>G252</f>
        <v/>
      </c>
      <c r="H242" s="400" t="n"/>
      <c r="I242" s="400" t="n"/>
      <c r="J242" s="400" t="n"/>
      <c r="K242" s="400" t="n"/>
      <c r="L242" s="400" t="n"/>
      <c r="M242" s="400" t="n"/>
      <c r="N242" s="400" t="n"/>
      <c r="O242" s="400">
        <f>O252</f>
        <v/>
      </c>
      <c r="P242" s="400">
        <f>P252</f>
        <v/>
      </c>
      <c r="Q242" s="400">
        <f>Q252</f>
        <v/>
      </c>
      <c r="R242" s="400">
        <f>R252</f>
        <v/>
      </c>
      <c r="S242" s="400">
        <f>S252</f>
        <v/>
      </c>
      <c r="T242" s="400">
        <f>T252</f>
        <v/>
      </c>
      <c r="U242" s="400">
        <f>U252</f>
        <v/>
      </c>
      <c r="V242" s="400">
        <f>V252</f>
        <v/>
      </c>
      <c r="W242" s="400">
        <f>W252</f>
        <v/>
      </c>
      <c r="X242" s="400">
        <f>X252</f>
        <v/>
      </c>
      <c r="Y242" s="400">
        <f>Y252</f>
        <v/>
      </c>
      <c r="Z242" s="400">
        <f>Z252</f>
        <v/>
      </c>
      <c r="AA242" s="400">
        <f>AA252</f>
        <v/>
      </c>
      <c r="AB242" s="400">
        <f>AB252</f>
        <v/>
      </c>
      <c r="AC242" s="400">
        <f>AC252</f>
        <v/>
      </c>
      <c r="AD242" s="400">
        <f>AD252</f>
        <v/>
      </c>
      <c r="AE242" s="400">
        <f>AE252</f>
        <v/>
      </c>
      <c r="AF242" s="400">
        <f>AF252</f>
        <v/>
      </c>
      <c r="AG242" s="400">
        <f>AG252</f>
        <v/>
      </c>
      <c r="AH242" s="400">
        <f>AH252</f>
        <v/>
      </c>
      <c r="AI242" s="400">
        <f>AI252</f>
        <v/>
      </c>
      <c r="AJ242" s="400">
        <f>AJ252</f>
        <v/>
      </c>
      <c r="AK242" s="400">
        <f>AK252</f>
        <v/>
      </c>
      <c r="AL242" s="400">
        <f>AL252</f>
        <v/>
      </c>
      <c r="AM242" s="400">
        <f>AM252</f>
        <v/>
      </c>
      <c r="AN242" s="400">
        <f>AN252</f>
        <v/>
      </c>
      <c r="AO242" s="400">
        <f>AO252</f>
        <v/>
      </c>
      <c r="AP242" s="400">
        <f>AP252</f>
        <v/>
      </c>
      <c r="AQ242" s="400">
        <f>AQ252</f>
        <v/>
      </c>
      <c r="AR242" s="400">
        <f>AR252</f>
        <v/>
      </c>
      <c r="AS242" s="400">
        <f>AS252</f>
        <v/>
      </c>
      <c r="AT242" s="400">
        <f>AT252</f>
        <v/>
      </c>
      <c r="AU242" s="400">
        <f>AU252</f>
        <v/>
      </c>
      <c r="AV242" s="400">
        <f>AV252</f>
        <v/>
      </c>
      <c r="AW242" s="400">
        <f>AW252</f>
        <v/>
      </c>
      <c r="AX242" s="400">
        <f>AX252</f>
        <v/>
      </c>
      <c r="AY242" s="400">
        <f>AY252</f>
        <v/>
      </c>
      <c r="AZ242" s="400">
        <f>AZ252</f>
        <v/>
      </c>
      <c r="BA242" s="400">
        <f>BA252</f>
        <v/>
      </c>
      <c r="BB242" s="400">
        <f>BB252</f>
        <v/>
      </c>
      <c r="BC242" s="400">
        <f>BC252</f>
        <v/>
      </c>
      <c r="BD242" s="400">
        <f>BD252</f>
        <v/>
      </c>
      <c r="BE242" s="400">
        <f>BE252</f>
        <v/>
      </c>
      <c r="BF242" s="400">
        <f>BF252</f>
        <v/>
      </c>
      <c r="BG242" s="400">
        <f>BG252</f>
        <v/>
      </c>
      <c r="BH242" s="400">
        <f>BH252</f>
        <v/>
      </c>
      <c r="BI242" s="400">
        <f>BI252</f>
        <v/>
      </c>
      <c r="BJ242" s="400">
        <f>BJ252</f>
        <v/>
      </c>
      <c r="BK242" s="400">
        <f>BK252</f>
        <v/>
      </c>
      <c r="BL242" s="400">
        <f>BL252</f>
        <v/>
      </c>
      <c r="BM242" s="400">
        <f>BM252</f>
        <v/>
      </c>
      <c r="BN242" s="400">
        <f>BN252</f>
        <v/>
      </c>
      <c r="BO242" s="400">
        <f>BO252</f>
        <v/>
      </c>
      <c r="BP242" s="400">
        <f>BP252</f>
        <v/>
      </c>
      <c r="BQ242" s="400">
        <f>BQ252</f>
        <v/>
      </c>
      <c r="BR242" s="400">
        <f>BR252</f>
        <v/>
      </c>
      <c r="BS242" s="400">
        <f>BS252</f>
        <v/>
      </c>
      <c r="BT242" s="400">
        <f>BT252</f>
        <v/>
      </c>
      <c r="BU242" s="400">
        <f>BU252</f>
        <v/>
      </c>
      <c r="BV242" s="400">
        <f>BV252</f>
        <v/>
      </c>
      <c r="BW242" s="400">
        <f>BW252</f>
        <v/>
      </c>
      <c r="BX242" s="400">
        <f>BX252</f>
        <v/>
      </c>
      <c r="BY242" s="400">
        <f>BY252</f>
        <v/>
      </c>
      <c r="BZ242" s="400">
        <f>BZ252</f>
        <v/>
      </c>
      <c r="CA242" s="400">
        <f>CA252</f>
        <v/>
      </c>
      <c r="CB242" s="400">
        <f>CB252</f>
        <v/>
      </c>
      <c r="CC242" s="400">
        <f>CC252</f>
        <v/>
      </c>
      <c r="CD242" s="400">
        <f>CD252</f>
        <v/>
      </c>
      <c r="CE242" s="400">
        <f>CE252</f>
        <v/>
      </c>
      <c r="CF242" s="400">
        <f>CF252</f>
        <v/>
      </c>
      <c r="CG242" s="400">
        <f>CG252</f>
        <v/>
      </c>
      <c r="CH242" s="400">
        <f>CH252</f>
        <v/>
      </c>
      <c r="CI242" s="400">
        <f>CI252</f>
        <v/>
      </c>
      <c r="CJ242" s="400">
        <f>CJ252</f>
        <v/>
      </c>
      <c r="CK242" s="400">
        <f>CK252</f>
        <v/>
      </c>
      <c r="CL242" s="400">
        <f>CL252</f>
        <v/>
      </c>
      <c r="CM242" s="400">
        <f>CM252</f>
        <v/>
      </c>
      <c r="CN242" s="400">
        <f>CN252</f>
        <v/>
      </c>
      <c r="CO242" s="400">
        <f>CO252</f>
        <v/>
      </c>
      <c r="CP242" s="400">
        <f>CP252</f>
        <v/>
      </c>
      <c r="CQ242" s="400">
        <f>CQ252</f>
        <v/>
      </c>
      <c r="CR242" s="400">
        <f>CR252</f>
        <v/>
      </c>
      <c r="CS242" s="400">
        <f>CS252</f>
        <v/>
      </c>
      <c r="CT242" s="400">
        <f>CT252</f>
        <v/>
      </c>
      <c r="CU242" s="400">
        <f>CU252</f>
        <v/>
      </c>
      <c r="CV242" s="400">
        <f>CV252</f>
        <v/>
      </c>
      <c r="CW242" s="400">
        <f>CW252</f>
        <v/>
      </c>
      <c r="CX242" s="400">
        <f>CX252</f>
        <v/>
      </c>
      <c r="CY242" s="400">
        <f>CY252</f>
        <v/>
      </c>
      <c r="CZ242" s="400">
        <f>CZ252</f>
        <v/>
      </c>
      <c r="DA242" s="400">
        <f>DA252</f>
        <v/>
      </c>
      <c r="DB242" s="400">
        <f>DB252</f>
        <v/>
      </c>
      <c r="DC242" s="400">
        <f>DC252</f>
        <v/>
      </c>
      <c r="DD242" s="400">
        <f>DD252</f>
        <v/>
      </c>
      <c r="DE242" s="400">
        <f>DE252</f>
        <v/>
      </c>
      <c r="DF242" s="400">
        <f>DF252</f>
        <v/>
      </c>
      <c r="DG242" s="401">
        <f>DG252</f>
        <v/>
      </c>
      <c r="DH242" s="401">
        <f>DH252</f>
        <v/>
      </c>
      <c r="DI242" s="401">
        <f>DI252</f>
        <v/>
      </c>
      <c r="DJ242" s="401">
        <f>DJ252</f>
        <v/>
      </c>
      <c r="DK242" s="401">
        <f>DK252</f>
        <v/>
      </c>
      <c r="DL242" s="401">
        <f>DL252</f>
        <v/>
      </c>
      <c r="DM242" s="401">
        <f>DM252</f>
        <v/>
      </c>
      <c r="DN242" s="401">
        <f>DN252</f>
        <v/>
      </c>
      <c r="DO242" s="401">
        <f>DO252</f>
        <v/>
      </c>
      <c r="DP242" s="401">
        <f>DP252</f>
        <v/>
      </c>
      <c r="DQ242" s="401">
        <f>DQ252</f>
        <v/>
      </c>
      <c r="DR242" s="401">
        <f>DR252</f>
        <v/>
      </c>
      <c r="DS242" s="401">
        <f>DS252</f>
        <v/>
      </c>
      <c r="DT242" s="401">
        <f>DT252</f>
        <v/>
      </c>
      <c r="DU242" s="401">
        <f>DU252</f>
        <v/>
      </c>
      <c r="DV242" s="401">
        <f>DV252</f>
        <v/>
      </c>
      <c r="DW242" s="401">
        <f>DW252</f>
        <v/>
      </c>
      <c r="DX242" s="401">
        <f>DX252</f>
        <v/>
      </c>
      <c r="DY242" s="401">
        <f>DY252</f>
        <v/>
      </c>
      <c r="DZ242" s="401">
        <f>DZ252</f>
        <v/>
      </c>
      <c r="EA242" s="401">
        <f>EA252</f>
        <v/>
      </c>
      <c r="EB242" s="401">
        <f>EB252</f>
        <v/>
      </c>
      <c r="EC242" s="401">
        <f>EC252</f>
        <v/>
      </c>
      <c r="ED242" s="401">
        <f>ED252</f>
        <v/>
      </c>
      <c r="EE242" s="401">
        <f>EE252</f>
        <v/>
      </c>
      <c r="EF242" s="401">
        <f>EF252</f>
        <v/>
      </c>
      <c r="EG242" s="401">
        <f>EG252</f>
        <v/>
      </c>
      <c r="EH242" s="401">
        <f>EH252</f>
        <v/>
      </c>
      <c r="EI242" s="401">
        <f>EI252</f>
        <v/>
      </c>
      <c r="EJ242" s="401">
        <f>EJ252</f>
        <v/>
      </c>
      <c r="EK242" s="401">
        <f>EK252</f>
        <v/>
      </c>
      <c r="EL242" s="401">
        <f>EL252</f>
        <v/>
      </c>
      <c r="EM242" s="401">
        <f>EM252</f>
        <v/>
      </c>
      <c r="EN242" s="401">
        <f>EN252</f>
        <v/>
      </c>
      <c r="EO242" s="401">
        <f>EO252</f>
        <v/>
      </c>
      <c r="EP242" s="401">
        <f>EP252</f>
        <v/>
      </c>
      <c r="EQ242" s="401">
        <f>EQ252</f>
        <v/>
      </c>
      <c r="ER242" s="401">
        <f>ER252</f>
        <v/>
      </c>
      <c r="ES242" s="401">
        <f>ES252</f>
        <v/>
      </c>
      <c r="ET242" s="401">
        <f>ET252</f>
        <v/>
      </c>
      <c r="EU242" s="401">
        <f>EU252</f>
        <v/>
      </c>
      <c r="EV242" s="401">
        <f>EV252</f>
        <v/>
      </c>
      <c r="EW242" s="401">
        <f>EW252</f>
        <v/>
      </c>
      <c r="EX242" s="401">
        <f>EX252</f>
        <v/>
      </c>
      <c r="EY242" s="401">
        <f>EY252</f>
        <v/>
      </c>
      <c r="EZ242" s="401">
        <f>EZ252</f>
        <v/>
      </c>
      <c r="FA242" s="401">
        <f>FA252</f>
        <v/>
      </c>
      <c r="FB242" s="401">
        <f>FB252</f>
        <v/>
      </c>
      <c r="FC242" s="401">
        <f>FC252</f>
        <v/>
      </c>
      <c r="FD242" s="401">
        <f>FD252</f>
        <v/>
      </c>
      <c r="FE242" s="401">
        <f>FE252</f>
        <v/>
      </c>
      <c r="FF242" s="401">
        <f>FF252</f>
        <v/>
      </c>
      <c r="FG242" s="401">
        <f>FG252</f>
        <v/>
      </c>
      <c r="FH242" s="401">
        <f>FH252</f>
        <v/>
      </c>
      <c r="FI242" s="401">
        <f>FI252</f>
        <v/>
      </c>
      <c r="FJ242" s="401">
        <f>FJ252</f>
        <v/>
      </c>
      <c r="FK242" s="401">
        <f>FK252</f>
        <v/>
      </c>
      <c r="FL242" s="401">
        <f>FL252</f>
        <v/>
      </c>
      <c r="FM242" s="401">
        <f>FM252</f>
        <v/>
      </c>
      <c r="FN242" s="401">
        <f>FN252</f>
        <v/>
      </c>
      <c r="FO242" s="401">
        <f>FO252</f>
        <v/>
      </c>
      <c r="FP242" s="401">
        <f>FP252</f>
        <v/>
      </c>
      <c r="FQ242" s="401">
        <f>FQ252</f>
        <v/>
      </c>
      <c r="FR242" s="401">
        <f>FR252</f>
        <v/>
      </c>
      <c r="FS242" s="401">
        <f>FS252</f>
        <v/>
      </c>
      <c r="FT242" s="401">
        <f>FT252</f>
        <v/>
      </c>
      <c r="FU242" s="401">
        <f>FU252</f>
        <v/>
      </c>
      <c r="FV242" s="401">
        <f>FV252</f>
        <v/>
      </c>
      <c r="FW242" s="401">
        <f>FW252</f>
        <v/>
      </c>
      <c r="FX242" s="401">
        <f>FX252</f>
        <v/>
      </c>
      <c r="FY242" s="401">
        <f>FY252</f>
        <v/>
      </c>
      <c r="FZ242" s="401">
        <f>FZ252</f>
        <v/>
      </c>
      <c r="GA242" s="401">
        <f>GA252</f>
        <v/>
      </c>
      <c r="GB242" s="401">
        <f>GB252</f>
        <v/>
      </c>
      <c r="GC242" s="401">
        <f>GC252</f>
        <v/>
      </c>
      <c r="GD242" s="401">
        <f>GD252</f>
        <v/>
      </c>
      <c r="GE242" s="401">
        <f>GE252</f>
        <v/>
      </c>
      <c r="GF242" s="401">
        <f>GF252</f>
        <v/>
      </c>
      <c r="GG242" s="401">
        <f>GG252</f>
        <v/>
      </c>
      <c r="GH242" s="401">
        <f>GH252</f>
        <v/>
      </c>
      <c r="GI242" s="401">
        <f>GI252</f>
        <v/>
      </c>
      <c r="GJ242" s="401">
        <f>GJ252</f>
        <v/>
      </c>
      <c r="GK242" s="401">
        <f>GK252</f>
        <v/>
      </c>
      <c r="GL242" s="401">
        <f>GL252</f>
        <v/>
      </c>
      <c r="GM242" s="401">
        <f>GM252</f>
        <v/>
      </c>
      <c r="GN242" s="401">
        <f>GN252</f>
        <v/>
      </c>
      <c r="GO242" s="401">
        <f>GO252</f>
        <v/>
      </c>
      <c r="GP242" s="401">
        <f>GP252</f>
        <v/>
      </c>
      <c r="GQ242" s="401">
        <f>GQ252</f>
        <v/>
      </c>
      <c r="GR242" s="401">
        <f>GR252</f>
        <v/>
      </c>
      <c r="GS242" s="401">
        <f>GS252</f>
        <v/>
      </c>
      <c r="GT242" s="401">
        <f>GT252</f>
        <v/>
      </c>
      <c r="GU242" s="401">
        <f>GU252</f>
        <v/>
      </c>
      <c r="GV242" s="401">
        <f>GV252</f>
        <v/>
      </c>
      <c r="GW242" s="401">
        <f>GW252</f>
        <v/>
      </c>
      <c r="GX242" s="401">
        <f>GX252</f>
        <v/>
      </c>
    </row>
    <row r="243"/>
    <row r="244">
      <c r="A244" t="n">
        <v>17</v>
      </c>
      <c r="B244" t="n">
        <v>1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1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1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1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1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1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1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400" t="n">
        <v>51</v>
      </c>
      <c r="B252" s="400">
        <f>B240</f>
        <v/>
      </c>
      <c r="C252" s="400">
        <f>A240</f>
        <v/>
      </c>
      <c r="D252" s="400">
        <f>ROW(A240)</f>
        <v/>
      </c>
      <c r="E252" s="400" t="n"/>
      <c r="F252" s="400">
        <f>IF(F240&lt;&gt;"",F240,"")</f>
        <v/>
      </c>
      <c r="G252" s="400">
        <f>IF(G240&lt;&gt;"",G240,"")</f>
        <v/>
      </c>
      <c r="H252" s="400" t="n">
        <v>0</v>
      </c>
      <c r="I252" s="400" t="n"/>
      <c r="J252" s="400" t="n"/>
      <c r="K252" s="400" t="n"/>
      <c r="L252" s="400" t="n"/>
      <c r="M252" s="400" t="n"/>
      <c r="N252" s="400" t="n"/>
      <c r="O252" s="400">
        <f>ROUND(AB252,0)</f>
        <v/>
      </c>
      <c r="P252" s="400">
        <f>ROUND(AC252,0)</f>
        <v/>
      </c>
      <c r="Q252" s="400">
        <f>ROUND(AD252,0)</f>
        <v/>
      </c>
      <c r="R252" s="400">
        <f>ROUND(AE252,0)</f>
        <v/>
      </c>
      <c r="S252" s="400">
        <f>ROUND(AF252,0)</f>
        <v/>
      </c>
      <c r="T252" s="400">
        <f>ROUND(AG252,0)</f>
        <v/>
      </c>
      <c r="U252" s="400">
        <f>AH252</f>
        <v/>
      </c>
      <c r="V252" s="400">
        <f>AI252</f>
        <v/>
      </c>
      <c r="W252" s="400">
        <f>ROUND(AJ252,0)</f>
        <v/>
      </c>
      <c r="X252" s="400">
        <f>ROUND(AK252,0)</f>
        <v/>
      </c>
      <c r="Y252" s="400">
        <f>ROUND(AL252,0)</f>
        <v/>
      </c>
      <c r="Z252" s="400" t="n"/>
      <c r="AA252" s="400" t="n"/>
      <c r="AB252" s="400">
        <f>ROUND(SUMIF(AA244:AA250,"=78869116",O244:O250),0)</f>
        <v/>
      </c>
      <c r="AC252" s="400">
        <f>ROUND(SUMIF(AA244:AA250,"=78869116",P244:P250),0)</f>
        <v/>
      </c>
      <c r="AD252" s="400">
        <f>ROUND(SUMIF(AA244:AA250,"=78869116",Q244:Q250),0)</f>
        <v/>
      </c>
      <c r="AE252" s="400">
        <f>ROUND(SUMIF(AA244:AA250,"=78869116",R244:R250),0)</f>
        <v/>
      </c>
      <c r="AF252" s="400">
        <f>ROUND(SUMIF(AA244:AA250,"=78869116",S244:S250),0)</f>
        <v/>
      </c>
      <c r="AG252" s="400">
        <f>ROUND(SUMIF(AA244:AA250,"=78869116",T244:T250),0)</f>
        <v/>
      </c>
      <c r="AH252" s="400">
        <f>SUMIF(AA244:AA250,"=78869116",U244:U250)</f>
        <v/>
      </c>
      <c r="AI252" s="400">
        <f>SUMIF(AA244:AA250,"=78869116",V244:V250)</f>
        <v/>
      </c>
      <c r="AJ252" s="400">
        <f>ROUND(SUMIF(AA244:AA250,"=78869116",W244:W250),0)</f>
        <v/>
      </c>
      <c r="AK252" s="400">
        <f>ROUND(SUMIF(AA244:AA250,"=78869116",X244:X250),0)</f>
        <v/>
      </c>
      <c r="AL252" s="400">
        <f>ROUND(SUMIF(AA244:AA250,"=78869116",Y244:Y250),0)</f>
        <v/>
      </c>
      <c r="AM252" s="400" t="n"/>
      <c r="AN252" s="400" t="n"/>
      <c r="AO252" s="400">
        <f>ROUND(BX252,0)</f>
        <v/>
      </c>
      <c r="AP252" s="400">
        <f>ROUND(BY252,0)</f>
        <v/>
      </c>
      <c r="AQ252" s="400">
        <f>ROUND(BZ252,0)</f>
        <v/>
      </c>
      <c r="AR252" s="400">
        <f>ROUND(CA252,0)</f>
        <v/>
      </c>
      <c r="AS252" s="400">
        <f>ROUND(CB252,0)</f>
        <v/>
      </c>
      <c r="AT252" s="400">
        <f>ROUND(CC252,0)</f>
        <v/>
      </c>
      <c r="AU252" s="400">
        <f>ROUND(CD252,0)</f>
        <v/>
      </c>
      <c r="AV252" s="400">
        <f>ROUND(CE252,0)</f>
        <v/>
      </c>
      <c r="AW252" s="400">
        <f>ROUND(CF252,0)</f>
        <v/>
      </c>
      <c r="AX252" s="400">
        <f>ROUND(CG252,0)</f>
        <v/>
      </c>
      <c r="AY252" s="400">
        <f>ROUND(CH252,0)</f>
        <v/>
      </c>
      <c r="AZ252" s="400">
        <f>ROUND(CI252,0)</f>
        <v/>
      </c>
      <c r="BA252" s="400">
        <f>ROUND(CJ252,0)</f>
        <v/>
      </c>
      <c r="BB252" s="400">
        <f>ROUND(CK252,0)</f>
        <v/>
      </c>
      <c r="BC252" s="400">
        <f>ROUND(CL252,0)</f>
        <v/>
      </c>
      <c r="BD252" s="400">
        <f>ROUND(CM252,0)</f>
        <v/>
      </c>
      <c r="BE252" s="400" t="n"/>
      <c r="BF252" s="400" t="n"/>
      <c r="BG252" s="400" t="n"/>
      <c r="BH252" s="400" t="n"/>
      <c r="BI252" s="400" t="n"/>
      <c r="BJ252" s="400" t="n"/>
      <c r="BK252" s="400" t="n"/>
      <c r="BL252" s="400" t="n"/>
      <c r="BM252" s="400" t="n"/>
      <c r="BN252" s="400" t="n"/>
      <c r="BO252" s="400" t="n"/>
      <c r="BP252" s="400" t="n"/>
      <c r="BQ252" s="400" t="n"/>
      <c r="BR252" s="400" t="n"/>
      <c r="BS252" s="400" t="n"/>
      <c r="BT252" s="400" t="n"/>
      <c r="BU252" s="400" t="n"/>
      <c r="BV252" s="400" t="n"/>
      <c r="BW252" s="400" t="n"/>
      <c r="BX252" s="400">
        <f>ROUND(SUMIF(AA244:AA250,"=78869116",FQ244:FQ250),0)</f>
        <v/>
      </c>
      <c r="BY252" s="400">
        <f>ROUND(SUMIF(AA244:AA250,"=78869116",FR244:FR250),0)</f>
        <v/>
      </c>
      <c r="BZ252" s="400">
        <f>ROUND(SUMIF(AA244:AA250,"=78869116",GL244:GL250),0)</f>
        <v/>
      </c>
      <c r="CA252" s="400">
        <f>ROUND(SUMIF(AA244:AA250,"=78869116",GM244:GM250),0)</f>
        <v/>
      </c>
      <c r="CB252" s="400">
        <f>ROUND(SUMIF(AA244:AA250,"=78869116",GN244:GN250),0)</f>
        <v/>
      </c>
      <c r="CC252" s="400">
        <f>ROUND(SUMIF(AA244:AA250,"=78869116",GO244:GO250),0)</f>
        <v/>
      </c>
      <c r="CD252" s="400">
        <f>ROUND(SUMIF(AA244:AA250,"=78869116",GP244:GP250),0)</f>
        <v/>
      </c>
      <c r="CE252" s="400">
        <f>AC252-BX252</f>
        <v/>
      </c>
      <c r="CF252" s="400">
        <f>AC252-BY252</f>
        <v/>
      </c>
      <c r="CG252" s="400">
        <f>BX252-BZ252</f>
        <v/>
      </c>
      <c r="CH252" s="400">
        <f>AC252-BX252-BY252+BZ252</f>
        <v/>
      </c>
      <c r="CI252" s="400">
        <f>BY252-BZ252</f>
        <v/>
      </c>
      <c r="CJ252" s="400">
        <f>ROUND(SUMIF(AA244:AA250,"=78869116",GX244:GX250),0)</f>
        <v/>
      </c>
      <c r="CK252" s="400">
        <f>ROUND(SUMIF(AA244:AA250,"=78869116",GY244:GY250),0)</f>
        <v/>
      </c>
      <c r="CL252" s="400">
        <f>ROUND(SUMIF(AA244:AA250,"=78869116",GZ244:GZ250),0)</f>
        <v/>
      </c>
      <c r="CM252" s="400">
        <f>ROUND(SUMIF(AA244:AA250,"=78869116",HD244:HD250),0)</f>
        <v/>
      </c>
      <c r="CN252" s="400" t="n"/>
      <c r="CO252" s="400" t="n"/>
      <c r="CP252" s="400" t="n"/>
      <c r="CQ252" s="400" t="n"/>
      <c r="CR252" s="400" t="n"/>
      <c r="CS252" s="400" t="n"/>
      <c r="CT252" s="400" t="n"/>
      <c r="CU252" s="400" t="n"/>
      <c r="CV252" s="400" t="n"/>
      <c r="CW252" s="400" t="n"/>
      <c r="CX252" s="400" t="n"/>
      <c r="CY252" s="400" t="n"/>
      <c r="CZ252" s="400" t="n"/>
      <c r="DA252" s="400" t="n"/>
      <c r="DB252" s="400" t="n"/>
      <c r="DC252" s="400" t="n"/>
      <c r="DD252" s="400" t="n"/>
      <c r="DE252" s="400" t="n"/>
      <c r="DF252" s="400" t="n"/>
      <c r="DG252" s="401" t="n"/>
      <c r="DH252" s="401" t="n"/>
      <c r="DI252" s="401" t="n"/>
      <c r="DJ252" s="401" t="n"/>
      <c r="DK252" s="401" t="n"/>
      <c r="DL252" s="401" t="n"/>
      <c r="DM252" s="401" t="n"/>
      <c r="DN252" s="401" t="n"/>
      <c r="DO252" s="401" t="n"/>
      <c r="DP252" s="401" t="n"/>
      <c r="DQ252" s="401" t="n"/>
      <c r="DR252" s="401" t="n"/>
      <c r="DS252" s="401" t="n"/>
      <c r="DT252" s="401" t="n"/>
      <c r="DU252" s="401" t="n"/>
      <c r="DV252" s="401" t="n"/>
      <c r="DW252" s="401" t="n"/>
      <c r="DX252" s="401" t="n"/>
      <c r="DY252" s="401" t="n"/>
      <c r="DZ252" s="401" t="n"/>
      <c r="EA252" s="401" t="n"/>
      <c r="EB252" s="401" t="n"/>
      <c r="EC252" s="401" t="n"/>
      <c r="ED252" s="401" t="n"/>
      <c r="EE252" s="401" t="n"/>
      <c r="EF252" s="401" t="n"/>
      <c r="EG252" s="401" t="n"/>
      <c r="EH252" s="401" t="n"/>
      <c r="EI252" s="401" t="n"/>
      <c r="EJ252" s="401" t="n"/>
      <c r="EK252" s="401" t="n"/>
      <c r="EL252" s="401" t="n"/>
      <c r="EM252" s="401" t="n"/>
      <c r="EN252" s="401" t="n"/>
      <c r="EO252" s="401" t="n"/>
      <c r="EP252" s="401" t="n"/>
      <c r="EQ252" s="401" t="n"/>
      <c r="ER252" s="401" t="n"/>
      <c r="ES252" s="401" t="n"/>
      <c r="ET252" s="401" t="n"/>
      <c r="EU252" s="401" t="n"/>
      <c r="EV252" s="401" t="n"/>
      <c r="EW252" s="401" t="n"/>
      <c r="EX252" s="401" t="n"/>
      <c r="EY252" s="401" t="n"/>
      <c r="EZ252" s="401" t="n"/>
      <c r="FA252" s="401" t="n"/>
      <c r="FB252" s="401" t="n"/>
      <c r="FC252" s="401" t="n"/>
      <c r="FD252" s="401" t="n"/>
      <c r="FE252" s="401" t="n"/>
      <c r="FF252" s="401" t="n"/>
      <c r="FG252" s="401" t="n"/>
      <c r="FH252" s="401" t="n"/>
      <c r="FI252" s="401" t="n"/>
      <c r="FJ252" s="401" t="n"/>
      <c r="FK252" s="401" t="n"/>
      <c r="FL252" s="401" t="n"/>
      <c r="FM252" s="401" t="n"/>
      <c r="FN252" s="401" t="n"/>
      <c r="FO252" s="401" t="n"/>
      <c r="FP252" s="401" t="n"/>
      <c r="FQ252" s="401" t="n"/>
      <c r="FR252" s="401" t="n"/>
      <c r="FS252" s="401" t="n"/>
      <c r="FT252" s="401" t="n"/>
      <c r="FU252" s="401" t="n"/>
      <c r="FV252" s="401" t="n"/>
      <c r="FW252" s="401" t="n"/>
      <c r="FX252" s="401" t="n"/>
      <c r="FY252" s="401" t="n"/>
      <c r="FZ252" s="401" t="n"/>
      <c r="GA252" s="401" t="n"/>
      <c r="GB252" s="401" t="n"/>
      <c r="GC252" s="401" t="n"/>
      <c r="GD252" s="401" t="n"/>
      <c r="GE252" s="401" t="n"/>
      <c r="GF252" s="401" t="n"/>
      <c r="GG252" s="401" t="n"/>
      <c r="GH252" s="401" t="n"/>
      <c r="GI252" s="401" t="n"/>
      <c r="GJ252" s="401" t="n"/>
      <c r="GK252" s="401" t="n"/>
      <c r="GL252" s="401" t="n"/>
      <c r="GM252" s="401" t="n"/>
      <c r="GN252" s="401" t="n"/>
      <c r="GO252" s="401" t="n"/>
      <c r="GP252" s="401" t="n"/>
      <c r="GQ252" s="401" t="n"/>
      <c r="GR252" s="401" t="n"/>
      <c r="GS252" s="401" t="n"/>
      <c r="GT252" s="401" t="n"/>
      <c r="GU252" s="401" t="n"/>
      <c r="GV252" s="401" t="n"/>
      <c r="GW252" s="401" t="n"/>
      <c r="GX252" s="401" t="n">
        <v>0</v>
      </c>
    </row>
    <row r="253"/>
    <row r="254">
      <c r="A254" s="402" t="n">
        <v>50</v>
      </c>
      <c r="B254" s="402" t="n">
        <v>0</v>
      </c>
      <c r="C254" s="402" t="n">
        <v>0</v>
      </c>
      <c r="D254" s="402" t="n">
        <v>1</v>
      </c>
      <c r="E254" s="402" t="n">
        <v>201</v>
      </c>
      <c r="F254" s="402">
        <f>ROUND(Source!O252,O254)</f>
        <v/>
      </c>
      <c r="G254" s="402" t="inlineStr">
        <is>
          <t>ПЗ</t>
        </is>
      </c>
      <c r="H254" s="402" t="inlineStr">
        <is>
          <t>Прямые затраты</t>
        </is>
      </c>
      <c r="I254" s="402" t="n"/>
      <c r="J254" s="402" t="n"/>
      <c r="K254" s="402" t="n">
        <v>201</v>
      </c>
      <c r="L254" s="402" t="n">
        <v>1</v>
      </c>
      <c r="M254" s="402" t="n">
        <v>3</v>
      </c>
      <c r="N254" s="402" t="inlineStr"/>
      <c r="O254" s="402" t="n">
        <v>0</v>
      </c>
      <c r="P254" s="402" t="n"/>
      <c r="Q254" s="402" t="n"/>
      <c r="R254" s="402" t="n"/>
      <c r="S254" s="402" t="n"/>
      <c r="T254" s="402" t="n"/>
      <c r="U254" s="402" t="n"/>
      <c r="V254" s="402" t="n"/>
      <c r="W254" s="402" t="n">
        <v>27468</v>
      </c>
      <c r="X254" s="402" t="n">
        <v>1</v>
      </c>
      <c r="Y254" s="402" t="n">
        <v>27468</v>
      </c>
      <c r="Z254" s="402" t="n"/>
      <c r="AA254" s="402" t="n"/>
      <c r="AB254" s="402" t="n"/>
    </row>
    <row r="255">
      <c r="A255" s="402" t="n">
        <v>50</v>
      </c>
      <c r="B255" s="402" t="n">
        <v>0</v>
      </c>
      <c r="C255" s="402" t="n">
        <v>0</v>
      </c>
      <c r="D255" s="402" t="n">
        <v>1</v>
      </c>
      <c r="E255" s="402" t="n">
        <v>202</v>
      </c>
      <c r="F255" s="402">
        <f>ROUND(Source!P252,O255)</f>
        <v/>
      </c>
      <c r="G255" s="402" t="inlineStr">
        <is>
          <t>СтМатОб</t>
        </is>
      </c>
      <c r="H255" s="402" t="inlineStr">
        <is>
          <t>Стоимость материальных ресурсов (всего)</t>
        </is>
      </c>
      <c r="I255" s="402" t="n"/>
      <c r="J255" s="402" t="n"/>
      <c r="K255" s="402" t="n">
        <v>202</v>
      </c>
      <c r="L255" s="402" t="n">
        <v>2</v>
      </c>
      <c r="M255" s="402" t="n">
        <v>3</v>
      </c>
      <c r="N255" s="402" t="inlineStr"/>
      <c r="O255" s="402" t="n">
        <v>0</v>
      </c>
      <c r="P255" s="402" t="n"/>
      <c r="Q255" s="402" t="n"/>
      <c r="R255" s="402" t="n"/>
      <c r="S255" s="402" t="n"/>
      <c r="T255" s="402" t="n"/>
      <c r="U255" s="402" t="n"/>
      <c r="V255" s="402" t="n"/>
      <c r="W255" s="402" t="n">
        <v>3264</v>
      </c>
      <c r="X255" s="402" t="n">
        <v>1</v>
      </c>
      <c r="Y255" s="402" t="n">
        <v>3264</v>
      </c>
      <c r="Z255" s="402" t="n"/>
      <c r="AA255" s="402" t="n"/>
      <c r="AB255" s="402" t="n"/>
    </row>
    <row r="256">
      <c r="A256" s="402" t="n">
        <v>50</v>
      </c>
      <c r="B256" s="402" t="n">
        <v>0</v>
      </c>
      <c r="C256" s="402" t="n">
        <v>0</v>
      </c>
      <c r="D256" s="402" t="n">
        <v>1</v>
      </c>
      <c r="E256" s="402" t="n">
        <v>222</v>
      </c>
      <c r="F256" s="402">
        <f>ROUND(Source!AO252,O256)</f>
        <v/>
      </c>
      <c r="G256" s="402" t="inlineStr">
        <is>
          <t>СтМатОбЗак</t>
        </is>
      </c>
      <c r="H256" s="402" t="inlineStr">
        <is>
          <t>Стоимость материалов и оборудования заказчика</t>
        </is>
      </c>
      <c r="I256" s="402" t="n"/>
      <c r="J256" s="402" t="n"/>
      <c r="K256" s="402" t="n">
        <v>222</v>
      </c>
      <c r="L256" s="402" t="n">
        <v>3</v>
      </c>
      <c r="M256" s="402" t="n">
        <v>3</v>
      </c>
      <c r="N256" s="402" t="inlineStr"/>
      <c r="O256" s="402" t="n">
        <v>0</v>
      </c>
      <c r="P256" s="402" t="n"/>
      <c r="Q256" s="402" t="n"/>
      <c r="R256" s="402" t="n"/>
      <c r="S256" s="402" t="n"/>
      <c r="T256" s="402" t="n"/>
      <c r="U256" s="402" t="n"/>
      <c r="V256" s="402" t="n"/>
      <c r="W256" s="402" t="n">
        <v>0</v>
      </c>
      <c r="X256" s="402" t="n">
        <v>1</v>
      </c>
      <c r="Y256" s="402" t="n">
        <v>0</v>
      </c>
      <c r="Z256" s="402" t="n"/>
      <c r="AA256" s="402" t="n"/>
      <c r="AB256" s="402" t="n"/>
    </row>
    <row r="257">
      <c r="A257" s="402" t="n">
        <v>50</v>
      </c>
      <c r="B257" s="402" t="n">
        <v>0</v>
      </c>
      <c r="C257" s="402" t="n">
        <v>0</v>
      </c>
      <c r="D257" s="402" t="n">
        <v>1</v>
      </c>
      <c r="E257" s="402" t="n">
        <v>225</v>
      </c>
      <c r="F257" s="402">
        <f>ROUND(Source!AV252,O257)</f>
        <v/>
      </c>
      <c r="G257" s="402" t="inlineStr">
        <is>
          <t>СтМатОбПод</t>
        </is>
      </c>
      <c r="H257" s="402" t="inlineStr">
        <is>
          <t>Стоимость материалов и оборудования подрядчика</t>
        </is>
      </c>
      <c r="I257" s="402" t="n"/>
      <c r="J257" s="402" t="n"/>
      <c r="K257" s="402" t="n">
        <v>225</v>
      </c>
      <c r="L257" s="402" t="n">
        <v>4</v>
      </c>
      <c r="M257" s="402" t="n">
        <v>3</v>
      </c>
      <c r="N257" s="402" t="inlineStr"/>
      <c r="O257" s="402" t="n">
        <v>0</v>
      </c>
      <c r="P257" s="402" t="n"/>
      <c r="Q257" s="402" t="n"/>
      <c r="R257" s="402" t="n"/>
      <c r="S257" s="402" t="n"/>
      <c r="T257" s="402" t="n"/>
      <c r="U257" s="402" t="n"/>
      <c r="V257" s="402" t="n"/>
      <c r="W257" s="402" t="n">
        <v>3264</v>
      </c>
      <c r="X257" s="402" t="n">
        <v>1</v>
      </c>
      <c r="Y257" s="402" t="n">
        <v>3264</v>
      </c>
      <c r="Z257" s="402" t="n"/>
      <c r="AA257" s="402" t="n"/>
      <c r="AB257" s="402" t="n"/>
    </row>
    <row r="258">
      <c r="A258" s="402" t="n">
        <v>50</v>
      </c>
      <c r="B258" s="402" t="n">
        <v>0</v>
      </c>
      <c r="C258" s="402" t="n">
        <v>0</v>
      </c>
      <c r="D258" s="402" t="n">
        <v>1</v>
      </c>
      <c r="E258" s="402" t="n">
        <v>226</v>
      </c>
      <c r="F258" s="402">
        <f>ROUND(Source!AW252,O258)</f>
        <v/>
      </c>
      <c r="G258" s="402" t="inlineStr">
        <is>
          <t>СтМат</t>
        </is>
      </c>
      <c r="H258" s="402" t="inlineStr">
        <is>
          <t>Стоимость материалов (всего)</t>
        </is>
      </c>
      <c r="I258" s="402" t="n"/>
      <c r="J258" s="402" t="n"/>
      <c r="K258" s="402" t="n">
        <v>226</v>
      </c>
      <c r="L258" s="402" t="n">
        <v>5</v>
      </c>
      <c r="M258" s="402" t="n">
        <v>3</v>
      </c>
      <c r="N258" s="402" t="inlineStr"/>
      <c r="O258" s="402" t="n">
        <v>0</v>
      </c>
      <c r="P258" s="402" t="n"/>
      <c r="Q258" s="402" t="n"/>
      <c r="R258" s="402" t="n"/>
      <c r="S258" s="402" t="n"/>
      <c r="T258" s="402" t="n"/>
      <c r="U258" s="402" t="n"/>
      <c r="V258" s="402" t="n"/>
      <c r="W258" s="402" t="n">
        <v>3264</v>
      </c>
      <c r="X258" s="402" t="n">
        <v>1</v>
      </c>
      <c r="Y258" s="402" t="n">
        <v>3264</v>
      </c>
      <c r="Z258" s="402" t="n"/>
      <c r="AA258" s="402" t="n"/>
      <c r="AB258" s="402" t="n"/>
    </row>
    <row r="259">
      <c r="A259" s="402" t="n">
        <v>50</v>
      </c>
      <c r="B259" s="402" t="n">
        <v>0</v>
      </c>
      <c r="C259" s="402" t="n">
        <v>0</v>
      </c>
      <c r="D259" s="402" t="n">
        <v>1</v>
      </c>
      <c r="E259" s="402" t="n">
        <v>227</v>
      </c>
      <c r="F259" s="402">
        <f>ROUND(Source!AX252,O259)</f>
        <v/>
      </c>
      <c r="G259" s="402" t="inlineStr">
        <is>
          <t>СтМатЗак</t>
        </is>
      </c>
      <c r="H259" s="402" t="inlineStr">
        <is>
          <t>Стоимость материалов заказчика</t>
        </is>
      </c>
      <c r="I259" s="402" t="n"/>
      <c r="J259" s="402" t="n"/>
      <c r="K259" s="402" t="n">
        <v>227</v>
      </c>
      <c r="L259" s="402" t="n">
        <v>6</v>
      </c>
      <c r="M259" s="402" t="n">
        <v>3</v>
      </c>
      <c r="N259" s="402" t="inlineStr"/>
      <c r="O259" s="402" t="n">
        <v>0</v>
      </c>
      <c r="P259" s="402" t="n"/>
      <c r="Q259" s="402" t="n"/>
      <c r="R259" s="402" t="n"/>
      <c r="S259" s="402" t="n"/>
      <c r="T259" s="402" t="n"/>
      <c r="U259" s="402" t="n"/>
      <c r="V259" s="402" t="n"/>
      <c r="W259" s="402" t="n">
        <v>0</v>
      </c>
      <c r="X259" s="402" t="n">
        <v>1</v>
      </c>
      <c r="Y259" s="402" t="n">
        <v>0</v>
      </c>
      <c r="Z259" s="402" t="n"/>
      <c r="AA259" s="402" t="n"/>
      <c r="AB259" s="402" t="n"/>
    </row>
    <row r="260">
      <c r="A260" s="402" t="n">
        <v>50</v>
      </c>
      <c r="B260" s="402" t="n">
        <v>0</v>
      </c>
      <c r="C260" s="402" t="n">
        <v>0</v>
      </c>
      <c r="D260" s="402" t="n">
        <v>1</v>
      </c>
      <c r="E260" s="402" t="n">
        <v>228</v>
      </c>
      <c r="F260" s="402">
        <f>ROUND(Source!AY252,O260)</f>
        <v/>
      </c>
      <c r="G260" s="402" t="inlineStr">
        <is>
          <t>СтМатПод</t>
        </is>
      </c>
      <c r="H260" s="402" t="inlineStr">
        <is>
          <t>Стоимость материалов подрядчика</t>
        </is>
      </c>
      <c r="I260" s="402" t="n"/>
      <c r="J260" s="402" t="n"/>
      <c r="K260" s="402" t="n">
        <v>228</v>
      </c>
      <c r="L260" s="402" t="n">
        <v>7</v>
      </c>
      <c r="M260" s="402" t="n">
        <v>3</v>
      </c>
      <c r="N260" s="402" t="inlineStr"/>
      <c r="O260" s="402" t="n">
        <v>0</v>
      </c>
      <c r="P260" s="402" t="n"/>
      <c r="Q260" s="402" t="n"/>
      <c r="R260" s="402" t="n"/>
      <c r="S260" s="402" t="n"/>
      <c r="T260" s="402" t="n"/>
      <c r="U260" s="402" t="n"/>
      <c r="V260" s="402" t="n"/>
      <c r="W260" s="402" t="n">
        <v>3264</v>
      </c>
      <c r="X260" s="402" t="n">
        <v>1</v>
      </c>
      <c r="Y260" s="402" t="n">
        <v>3264</v>
      </c>
      <c r="Z260" s="402" t="n"/>
      <c r="AA260" s="402" t="n"/>
      <c r="AB260" s="402" t="n"/>
    </row>
    <row r="261">
      <c r="A261" s="402" t="n">
        <v>50</v>
      </c>
      <c r="B261" s="402" t="n">
        <v>0</v>
      </c>
      <c r="C261" s="402" t="n">
        <v>0</v>
      </c>
      <c r="D261" s="402" t="n">
        <v>1</v>
      </c>
      <c r="E261" s="402" t="n">
        <v>216</v>
      </c>
      <c r="F261" s="402">
        <f>ROUND(Source!AP252,O261)</f>
        <v/>
      </c>
      <c r="G261" s="402" t="inlineStr">
        <is>
          <t>Оборуд</t>
        </is>
      </c>
      <c r="H261" s="402" t="inlineStr">
        <is>
          <t>Стоимость оборудования (всего)</t>
        </is>
      </c>
      <c r="I261" s="402" t="n"/>
      <c r="J261" s="402" t="n"/>
      <c r="K261" s="402" t="n">
        <v>216</v>
      </c>
      <c r="L261" s="402" t="n">
        <v>8</v>
      </c>
      <c r="M261" s="402" t="n">
        <v>3</v>
      </c>
      <c r="N261" s="402" t="inlineStr"/>
      <c r="O261" s="402" t="n">
        <v>0</v>
      </c>
      <c r="P261" s="402" t="n"/>
      <c r="Q261" s="402" t="n"/>
      <c r="R261" s="402" t="n"/>
      <c r="S261" s="402" t="n"/>
      <c r="T261" s="402" t="n"/>
      <c r="U261" s="402" t="n"/>
      <c r="V261" s="402" t="n"/>
      <c r="W261" s="402" t="n">
        <v>0</v>
      </c>
      <c r="X261" s="402" t="n">
        <v>1</v>
      </c>
      <c r="Y261" s="402" t="n">
        <v>0</v>
      </c>
      <c r="Z261" s="402" t="n"/>
      <c r="AA261" s="402" t="n"/>
      <c r="AB261" s="402" t="n"/>
    </row>
    <row r="262">
      <c r="A262" s="402" t="n">
        <v>50</v>
      </c>
      <c r="B262" s="402" t="n">
        <v>0</v>
      </c>
      <c r="C262" s="402" t="n">
        <v>0</v>
      </c>
      <c r="D262" s="402" t="n">
        <v>1</v>
      </c>
      <c r="E262" s="402" t="n">
        <v>223</v>
      </c>
      <c r="F262" s="402">
        <f>ROUND(Source!AQ252,O262)</f>
        <v/>
      </c>
      <c r="G262" s="402" t="inlineStr">
        <is>
          <t>ОборудЗак</t>
        </is>
      </c>
      <c r="H262" s="402" t="inlineStr">
        <is>
          <t>Стоимость оборудования заказчика</t>
        </is>
      </c>
      <c r="I262" s="402" t="n"/>
      <c r="J262" s="402" t="n"/>
      <c r="K262" s="402" t="n">
        <v>223</v>
      </c>
      <c r="L262" s="402" t="n">
        <v>9</v>
      </c>
      <c r="M262" s="402" t="n">
        <v>3</v>
      </c>
      <c r="N262" s="402" t="inlineStr"/>
      <c r="O262" s="402" t="n">
        <v>0</v>
      </c>
      <c r="P262" s="402" t="n"/>
      <c r="Q262" s="402" t="n"/>
      <c r="R262" s="402" t="n"/>
      <c r="S262" s="402" t="n"/>
      <c r="T262" s="402" t="n"/>
      <c r="U262" s="402" t="n"/>
      <c r="V262" s="402" t="n"/>
      <c r="W262" s="402" t="n">
        <v>0</v>
      </c>
      <c r="X262" s="402" t="n">
        <v>1</v>
      </c>
      <c r="Y262" s="402" t="n">
        <v>0</v>
      </c>
      <c r="Z262" s="402" t="n"/>
      <c r="AA262" s="402" t="n"/>
      <c r="AB262" s="402" t="n"/>
    </row>
    <row r="263">
      <c r="A263" s="402" t="n">
        <v>50</v>
      </c>
      <c r="B263" s="402" t="n">
        <v>0</v>
      </c>
      <c r="C263" s="402" t="n">
        <v>0</v>
      </c>
      <c r="D263" s="402" t="n">
        <v>1</v>
      </c>
      <c r="E263" s="402" t="n">
        <v>229</v>
      </c>
      <c r="F263" s="402">
        <f>ROUND(Source!AZ252,O263)</f>
        <v/>
      </c>
      <c r="G263" s="402" t="inlineStr">
        <is>
          <t>ОборудПод</t>
        </is>
      </c>
      <c r="H263" s="402" t="inlineStr">
        <is>
          <t>Стоимость оборудования подрядчика</t>
        </is>
      </c>
      <c r="I263" s="402" t="n"/>
      <c r="J263" s="402" t="n"/>
      <c r="K263" s="402" t="n">
        <v>229</v>
      </c>
      <c r="L263" s="402" t="n">
        <v>10</v>
      </c>
      <c r="M263" s="402" t="n">
        <v>3</v>
      </c>
      <c r="N263" s="402" t="inlineStr"/>
      <c r="O263" s="402" t="n">
        <v>0</v>
      </c>
      <c r="P263" s="402" t="n"/>
      <c r="Q263" s="402" t="n"/>
      <c r="R263" s="402" t="n"/>
      <c r="S263" s="402" t="n"/>
      <c r="T263" s="402" t="n"/>
      <c r="U263" s="402" t="n"/>
      <c r="V263" s="402" t="n"/>
      <c r="W263" s="402" t="n">
        <v>0</v>
      </c>
      <c r="X263" s="402" t="n">
        <v>1</v>
      </c>
      <c r="Y263" s="402" t="n">
        <v>0</v>
      </c>
      <c r="Z263" s="402" t="n"/>
      <c r="AA263" s="402" t="n"/>
      <c r="AB263" s="402" t="n"/>
    </row>
    <row r="264">
      <c r="A264" s="402" t="n">
        <v>50</v>
      </c>
      <c r="B264" s="402" t="n">
        <v>0</v>
      </c>
      <c r="C264" s="402" t="n">
        <v>0</v>
      </c>
      <c r="D264" s="402" t="n">
        <v>1</v>
      </c>
      <c r="E264" s="402" t="n">
        <v>203</v>
      </c>
      <c r="F264" s="402">
        <f>ROUND(Source!Q252,O264)</f>
        <v/>
      </c>
      <c r="G264" s="402" t="inlineStr">
        <is>
          <t>ЭММ</t>
        </is>
      </c>
      <c r="H264" s="402" t="inlineStr">
        <is>
          <t>Эксплуатация машин</t>
        </is>
      </c>
      <c r="I264" s="402" t="n"/>
      <c r="J264" s="402" t="n"/>
      <c r="K264" s="402" t="n">
        <v>203</v>
      </c>
      <c r="L264" s="402" t="n">
        <v>11</v>
      </c>
      <c r="M264" s="402" t="n">
        <v>3</v>
      </c>
      <c r="N264" s="402" t="inlineStr"/>
      <c r="O264" s="402" t="n">
        <v>0</v>
      </c>
      <c r="P264" s="402" t="n"/>
      <c r="Q264" s="402" t="n"/>
      <c r="R264" s="402" t="n"/>
      <c r="S264" s="402" t="n"/>
      <c r="T264" s="402" t="n"/>
      <c r="U264" s="402" t="n"/>
      <c r="V264" s="402" t="n"/>
      <c r="W264" s="402" t="n">
        <v>980</v>
      </c>
      <c r="X264" s="402" t="n">
        <v>1</v>
      </c>
      <c r="Y264" s="402" t="n">
        <v>980</v>
      </c>
      <c r="Z264" s="402" t="n"/>
      <c r="AA264" s="402" t="n"/>
      <c r="AB264" s="402" t="n"/>
    </row>
    <row r="265">
      <c r="A265" s="402" t="n">
        <v>50</v>
      </c>
      <c r="B265" s="402" t="n">
        <v>0</v>
      </c>
      <c r="C265" s="402" t="n">
        <v>0</v>
      </c>
      <c r="D265" s="402" t="n">
        <v>1</v>
      </c>
      <c r="E265" s="402" t="n">
        <v>231</v>
      </c>
      <c r="F265" s="402">
        <f>ROUND(Source!BB252,O265)</f>
        <v/>
      </c>
      <c r="G265" s="402" t="inlineStr">
        <is>
          <t>ЭММсНРиСП</t>
        </is>
      </c>
      <c r="H265" s="402" t="inlineStr">
        <is>
          <t>Эксплуатация машин по ТСН-2001.16</t>
        </is>
      </c>
      <c r="I265" s="402" t="n"/>
      <c r="J265" s="402" t="n"/>
      <c r="K265" s="402" t="n">
        <v>231</v>
      </c>
      <c r="L265" s="402" t="n">
        <v>12</v>
      </c>
      <c r="M265" s="402" t="n">
        <v>3</v>
      </c>
      <c r="N265" s="402" t="inlineStr"/>
      <c r="O265" s="402" t="n">
        <v>0</v>
      </c>
      <c r="P265" s="402" t="n"/>
      <c r="Q265" s="402" t="n"/>
      <c r="R265" s="402" t="n"/>
      <c r="S265" s="402" t="n"/>
      <c r="T265" s="402" t="n"/>
      <c r="U265" s="402" t="n"/>
      <c r="V265" s="402" t="n"/>
      <c r="W265" s="402" t="n">
        <v>0</v>
      </c>
      <c r="X265" s="402" t="n">
        <v>1</v>
      </c>
      <c r="Y265" s="402" t="n">
        <v>0</v>
      </c>
      <c r="Z265" s="402" t="n"/>
      <c r="AA265" s="402" t="n"/>
      <c r="AB265" s="402" t="n"/>
    </row>
    <row r="266">
      <c r="A266" s="402" t="n">
        <v>50</v>
      </c>
      <c r="B266" s="402" t="n">
        <v>0</v>
      </c>
      <c r="C266" s="402" t="n">
        <v>0</v>
      </c>
      <c r="D266" s="402" t="n">
        <v>1</v>
      </c>
      <c r="E266" s="402" t="n">
        <v>204</v>
      </c>
      <c r="F266" s="402">
        <f>ROUND(Source!R252,O266)</f>
        <v/>
      </c>
      <c r="G266" s="402" t="inlineStr">
        <is>
          <t>ЗПМ</t>
        </is>
      </c>
      <c r="H266" s="402" t="inlineStr">
        <is>
          <t>ЗП машинистов</t>
        </is>
      </c>
      <c r="I266" s="402" t="n"/>
      <c r="J266" s="402" t="n"/>
      <c r="K266" s="402" t="n">
        <v>204</v>
      </c>
      <c r="L266" s="402" t="n">
        <v>13</v>
      </c>
      <c r="M266" s="402" t="n">
        <v>3</v>
      </c>
      <c r="N266" s="402" t="inlineStr"/>
      <c r="O266" s="402" t="n">
        <v>0</v>
      </c>
      <c r="P266" s="402" t="n"/>
      <c r="Q266" s="402" t="n"/>
      <c r="R266" s="402" t="n"/>
      <c r="S266" s="402" t="n"/>
      <c r="T266" s="402" t="n"/>
      <c r="U266" s="402" t="n"/>
      <c r="V266" s="402" t="n"/>
      <c r="W266" s="402" t="n">
        <v>0</v>
      </c>
      <c r="X266" s="402" t="n">
        <v>1</v>
      </c>
      <c r="Y266" s="402" t="n">
        <v>0</v>
      </c>
      <c r="Z266" s="402" t="n"/>
      <c r="AA266" s="402" t="n"/>
      <c r="AB266" s="402" t="n"/>
    </row>
    <row r="267">
      <c r="A267" s="402" t="n">
        <v>50</v>
      </c>
      <c r="B267" s="402" t="n">
        <v>0</v>
      </c>
      <c r="C267" s="402" t="n">
        <v>0</v>
      </c>
      <c r="D267" s="402" t="n">
        <v>1</v>
      </c>
      <c r="E267" s="402" t="n">
        <v>205</v>
      </c>
      <c r="F267" s="402">
        <f>ROUND(Source!S252,O267)</f>
        <v/>
      </c>
      <c r="G267" s="402" t="inlineStr">
        <is>
          <t>ОЗП</t>
        </is>
      </c>
      <c r="H267" s="402" t="inlineStr">
        <is>
          <t>Основная ЗП рабочих</t>
        </is>
      </c>
      <c r="I267" s="402" t="n"/>
      <c r="J267" s="402" t="n"/>
      <c r="K267" s="402" t="n">
        <v>205</v>
      </c>
      <c r="L267" s="402" t="n">
        <v>14</v>
      </c>
      <c r="M267" s="402" t="n">
        <v>3</v>
      </c>
      <c r="N267" s="402" t="inlineStr"/>
      <c r="O267" s="402" t="n">
        <v>0</v>
      </c>
      <c r="P267" s="402" t="n"/>
      <c r="Q267" s="402" t="n"/>
      <c r="R267" s="402" t="n"/>
      <c r="S267" s="402" t="n"/>
      <c r="T267" s="402" t="n"/>
      <c r="U267" s="402" t="n"/>
      <c r="V267" s="402" t="n"/>
      <c r="W267" s="402" t="n">
        <v>23224</v>
      </c>
      <c r="X267" s="402" t="n">
        <v>1</v>
      </c>
      <c r="Y267" s="402" t="n">
        <v>23224</v>
      </c>
      <c r="Z267" s="402" t="n"/>
      <c r="AA267" s="402" t="n"/>
      <c r="AB267" s="402" t="n"/>
    </row>
    <row r="268">
      <c r="A268" s="402" t="n">
        <v>50</v>
      </c>
      <c r="B268" s="402" t="n">
        <v>0</v>
      </c>
      <c r="C268" s="402" t="n">
        <v>0</v>
      </c>
      <c r="D268" s="402" t="n">
        <v>1</v>
      </c>
      <c r="E268" s="402" t="n">
        <v>232</v>
      </c>
      <c r="F268" s="402">
        <f>ROUND(Source!BC252,O268)</f>
        <v/>
      </c>
      <c r="G268" s="402" t="inlineStr">
        <is>
          <t>ОЗПсНРиСП</t>
        </is>
      </c>
      <c r="H268" s="402" t="inlineStr">
        <is>
          <t>Основная ЗП рабочих по ТСН-2001.16</t>
        </is>
      </c>
      <c r="I268" s="402" t="n"/>
      <c r="J268" s="402" t="n"/>
      <c r="K268" s="402" t="n">
        <v>232</v>
      </c>
      <c r="L268" s="402" t="n">
        <v>15</v>
      </c>
      <c r="M268" s="402" t="n">
        <v>3</v>
      </c>
      <c r="N268" s="402" t="inlineStr"/>
      <c r="O268" s="402" t="n">
        <v>0</v>
      </c>
      <c r="P268" s="402" t="n"/>
      <c r="Q268" s="402" t="n"/>
      <c r="R268" s="402" t="n"/>
      <c r="S268" s="402" t="n"/>
      <c r="T268" s="402" t="n"/>
      <c r="U268" s="402" t="n"/>
      <c r="V268" s="402" t="n"/>
      <c r="W268" s="402" t="n">
        <v>0</v>
      </c>
      <c r="X268" s="402" t="n">
        <v>1</v>
      </c>
      <c r="Y268" s="402" t="n">
        <v>0</v>
      </c>
      <c r="Z268" s="402" t="n"/>
      <c r="AA268" s="402" t="n"/>
      <c r="AB268" s="402" t="n"/>
    </row>
    <row r="269">
      <c r="A269" s="402" t="n">
        <v>50</v>
      </c>
      <c r="B269" s="402" t="n">
        <v>0</v>
      </c>
      <c r="C269" s="402" t="n">
        <v>0</v>
      </c>
      <c r="D269" s="402" t="n">
        <v>1</v>
      </c>
      <c r="E269" s="402" t="n">
        <v>214</v>
      </c>
      <c r="F269" s="402">
        <f>ROUND(Source!AS252,O269)</f>
        <v/>
      </c>
      <c r="G269" s="402" t="inlineStr">
        <is>
          <t>Строит</t>
        </is>
      </c>
      <c r="H269" s="402" t="inlineStr">
        <is>
          <t>Строительные работы с НР и СП</t>
        </is>
      </c>
      <c r="I269" s="402" t="n"/>
      <c r="J269" s="402" t="n"/>
      <c r="K269" s="402" t="n">
        <v>214</v>
      </c>
      <c r="L269" s="402" t="n">
        <v>16</v>
      </c>
      <c r="M269" s="402" t="n">
        <v>3</v>
      </c>
      <c r="N269" s="402" t="inlineStr"/>
      <c r="O269" s="402" t="n">
        <v>0</v>
      </c>
      <c r="P269" s="402" t="n"/>
      <c r="Q269" s="402" t="n"/>
      <c r="R269" s="402" t="n"/>
      <c r="S269" s="402" t="n"/>
      <c r="T269" s="402" t="n"/>
      <c r="U269" s="402" t="n"/>
      <c r="V269" s="402" t="n"/>
      <c r="W269" s="402" t="n">
        <v>67605</v>
      </c>
      <c r="X269" s="402" t="n">
        <v>1</v>
      </c>
      <c r="Y269" s="402" t="n">
        <v>67605</v>
      </c>
      <c r="Z269" s="402" t="n"/>
      <c r="AA269" s="402" t="n"/>
      <c r="AB269" s="402" t="n"/>
    </row>
    <row r="270">
      <c r="A270" s="402" t="n">
        <v>50</v>
      </c>
      <c r="B270" s="402" t="n">
        <v>0</v>
      </c>
      <c r="C270" s="402" t="n">
        <v>0</v>
      </c>
      <c r="D270" s="402" t="n">
        <v>1</v>
      </c>
      <c r="E270" s="402" t="n">
        <v>215</v>
      </c>
      <c r="F270" s="402">
        <f>ROUND(Source!AT252,O270)</f>
        <v/>
      </c>
      <c r="G270" s="402" t="inlineStr">
        <is>
          <t>Монтаж</t>
        </is>
      </c>
      <c r="H270" s="402" t="inlineStr">
        <is>
          <t>Монтажные работы с НР и СП</t>
        </is>
      </c>
      <c r="I270" s="402" t="n"/>
      <c r="J270" s="402" t="n"/>
      <c r="K270" s="402" t="n">
        <v>215</v>
      </c>
      <c r="L270" s="402" t="n">
        <v>17</v>
      </c>
      <c r="M270" s="402" t="n">
        <v>3</v>
      </c>
      <c r="N270" s="402" t="inlineStr"/>
      <c r="O270" s="402" t="n">
        <v>0</v>
      </c>
      <c r="P270" s="402" t="n"/>
      <c r="Q270" s="402" t="n"/>
      <c r="R270" s="402" t="n"/>
      <c r="S270" s="402" t="n"/>
      <c r="T270" s="402" t="n"/>
      <c r="U270" s="402" t="n"/>
      <c r="V270" s="402" t="n"/>
      <c r="W270" s="402" t="n">
        <v>0</v>
      </c>
      <c r="X270" s="402" t="n">
        <v>1</v>
      </c>
      <c r="Y270" s="402" t="n">
        <v>0</v>
      </c>
      <c r="Z270" s="402" t="n"/>
      <c r="AA270" s="402" t="n"/>
      <c r="AB270" s="402" t="n"/>
    </row>
    <row r="271">
      <c r="A271" s="402" t="n">
        <v>50</v>
      </c>
      <c r="B271" s="402" t="n">
        <v>0</v>
      </c>
      <c r="C271" s="402" t="n">
        <v>0</v>
      </c>
      <c r="D271" s="402" t="n">
        <v>1</v>
      </c>
      <c r="E271" s="402" t="n">
        <v>217</v>
      </c>
      <c r="F271" s="402">
        <f>ROUND(Source!AU252,O271)</f>
        <v/>
      </c>
      <c r="G271" s="402" t="inlineStr">
        <is>
          <t>Прочие</t>
        </is>
      </c>
      <c r="H271" s="402" t="inlineStr">
        <is>
          <t>Прочие работы с НР и СП</t>
        </is>
      </c>
      <c r="I271" s="402" t="n"/>
      <c r="J271" s="402" t="n"/>
      <c r="K271" s="402" t="n">
        <v>217</v>
      </c>
      <c r="L271" s="402" t="n">
        <v>18</v>
      </c>
      <c r="M271" s="402" t="n">
        <v>3</v>
      </c>
      <c r="N271" s="402" t="inlineStr"/>
      <c r="O271" s="402" t="n">
        <v>0</v>
      </c>
      <c r="P271" s="402" t="n"/>
      <c r="Q271" s="402" t="n"/>
      <c r="R271" s="402" t="n"/>
      <c r="S271" s="402" t="n"/>
      <c r="T271" s="402" t="n"/>
      <c r="U271" s="402" t="n"/>
      <c r="V271" s="402" t="n"/>
      <c r="W271" s="402" t="n">
        <v>0</v>
      </c>
      <c r="X271" s="402" t="n">
        <v>1</v>
      </c>
      <c r="Y271" s="402" t="n">
        <v>0</v>
      </c>
      <c r="Z271" s="402" t="n"/>
      <c r="AA271" s="402" t="n"/>
      <c r="AB271" s="402" t="n"/>
    </row>
    <row r="272">
      <c r="A272" s="402" t="n">
        <v>50</v>
      </c>
      <c r="B272" s="402" t="n">
        <v>0</v>
      </c>
      <c r="C272" s="402" t="n">
        <v>0</v>
      </c>
      <c r="D272" s="402" t="n">
        <v>1</v>
      </c>
      <c r="E272" s="402" t="n">
        <v>230</v>
      </c>
      <c r="F272" s="402">
        <f>ROUND(Source!BA252,O272)</f>
        <v/>
      </c>
      <c r="G272" s="402" t="inlineStr">
        <is>
          <t>ПрочиеЗатр</t>
        </is>
      </c>
      <c r="H272" s="402" t="inlineStr">
        <is>
          <t>Прочие затраты по ТСН-2001.16</t>
        </is>
      </c>
      <c r="I272" s="402" t="n"/>
      <c r="J272" s="402" t="n"/>
      <c r="K272" s="402" t="n">
        <v>230</v>
      </c>
      <c r="L272" s="402" t="n">
        <v>19</v>
      </c>
      <c r="M272" s="402" t="n">
        <v>3</v>
      </c>
      <c r="N272" s="402" t="inlineStr"/>
      <c r="O272" s="402" t="n">
        <v>0</v>
      </c>
      <c r="P272" s="402" t="n"/>
      <c r="Q272" s="402" t="n"/>
      <c r="R272" s="402" t="n"/>
      <c r="S272" s="402" t="n"/>
      <c r="T272" s="402" t="n"/>
      <c r="U272" s="402" t="n"/>
      <c r="V272" s="402" t="n"/>
      <c r="W272" s="402" t="n">
        <v>0</v>
      </c>
      <c r="X272" s="402" t="n">
        <v>1</v>
      </c>
      <c r="Y272" s="402" t="n">
        <v>0</v>
      </c>
      <c r="Z272" s="402" t="n"/>
      <c r="AA272" s="402" t="n"/>
      <c r="AB272" s="402" t="n"/>
    </row>
    <row r="273">
      <c r="A273" s="402" t="n">
        <v>50</v>
      </c>
      <c r="B273" s="402" t="n">
        <v>0</v>
      </c>
      <c r="C273" s="402" t="n">
        <v>0</v>
      </c>
      <c r="D273" s="402" t="n">
        <v>1</v>
      </c>
      <c r="E273" s="402" t="n">
        <v>206</v>
      </c>
      <c r="F273" s="402">
        <f>ROUND(Source!T252,O273)</f>
        <v/>
      </c>
      <c r="G273" s="402" t="inlineStr">
        <is>
          <t>ВозврМат</t>
        </is>
      </c>
      <c r="H273" s="402" t="inlineStr">
        <is>
          <t>Возврат материалов</t>
        </is>
      </c>
      <c r="I273" s="402" t="n"/>
      <c r="J273" s="402" t="n"/>
      <c r="K273" s="402" t="n">
        <v>206</v>
      </c>
      <c r="L273" s="402" t="n">
        <v>20</v>
      </c>
      <c r="M273" s="402" t="n">
        <v>3</v>
      </c>
      <c r="N273" s="402" t="inlineStr"/>
      <c r="O273" s="402" t="n">
        <v>0</v>
      </c>
      <c r="P273" s="402" t="n"/>
      <c r="Q273" s="402" t="n"/>
      <c r="R273" s="402" t="n"/>
      <c r="S273" s="402" t="n"/>
      <c r="T273" s="402" t="n"/>
      <c r="U273" s="402" t="n"/>
      <c r="V273" s="402" t="n"/>
      <c r="W273" s="402" t="n">
        <v>0</v>
      </c>
      <c r="X273" s="402" t="n">
        <v>1</v>
      </c>
      <c r="Y273" s="402" t="n">
        <v>0</v>
      </c>
      <c r="Z273" s="402" t="n"/>
      <c r="AA273" s="402" t="n"/>
      <c r="AB273" s="402" t="n"/>
    </row>
    <row r="274">
      <c r="A274" s="402" t="n">
        <v>50</v>
      </c>
      <c r="B274" s="402" t="n">
        <v>0</v>
      </c>
      <c r="C274" s="402" t="n">
        <v>0</v>
      </c>
      <c r="D274" s="402" t="n">
        <v>1</v>
      </c>
      <c r="E274" s="402" t="n">
        <v>207</v>
      </c>
      <c r="F274" s="402">
        <f>ROUND(Source!U252,O274)</f>
        <v/>
      </c>
      <c r="G274" s="402" t="inlineStr">
        <is>
          <t>ТрудСтр</t>
        </is>
      </c>
      <c r="H274" s="402" t="inlineStr">
        <is>
          <t>Трудозатраты строителей</t>
        </is>
      </c>
      <c r="I274" s="402" t="n"/>
      <c r="J274" s="402" t="n"/>
      <c r="K274" s="402" t="n">
        <v>207</v>
      </c>
      <c r="L274" s="402" t="n">
        <v>21</v>
      </c>
      <c r="M274" s="402" t="n">
        <v>3</v>
      </c>
      <c r="N274" s="402" t="inlineStr"/>
      <c r="O274" s="402" t="n">
        <v>7</v>
      </c>
      <c r="P274" s="402" t="n"/>
      <c r="Q274" s="402" t="n"/>
      <c r="R274" s="402" t="n"/>
      <c r="S274" s="402" t="n"/>
      <c r="T274" s="402" t="n"/>
      <c r="U274" s="402" t="n"/>
      <c r="V274" s="402" t="n"/>
      <c r="W274" s="402" t="n">
        <v>46.633</v>
      </c>
      <c r="X274" s="402" t="n">
        <v>1</v>
      </c>
      <c r="Y274" s="402" t="n">
        <v>46.633</v>
      </c>
      <c r="Z274" s="402" t="n"/>
      <c r="AA274" s="402" t="n"/>
      <c r="AB274" s="402" t="n"/>
    </row>
    <row r="275">
      <c r="A275" s="402" t="n">
        <v>50</v>
      </c>
      <c r="B275" s="402" t="n">
        <v>0</v>
      </c>
      <c r="C275" s="402" t="n">
        <v>0</v>
      </c>
      <c r="D275" s="402" t="n">
        <v>1</v>
      </c>
      <c r="E275" s="402" t="n">
        <v>208</v>
      </c>
      <c r="F275" s="402">
        <f>ROUND(Source!V252,O275)</f>
        <v/>
      </c>
      <c r="G275" s="402" t="inlineStr">
        <is>
          <t>ТрудМаш</t>
        </is>
      </c>
      <c r="H275" s="402" t="inlineStr">
        <is>
          <t>Трудозатраты машинистов</t>
        </is>
      </c>
      <c r="I275" s="402" t="n"/>
      <c r="J275" s="402" t="n"/>
      <c r="K275" s="402" t="n">
        <v>208</v>
      </c>
      <c r="L275" s="402" t="n">
        <v>22</v>
      </c>
      <c r="M275" s="402" t="n">
        <v>3</v>
      </c>
      <c r="N275" s="402" t="inlineStr"/>
      <c r="O275" s="402" t="n">
        <v>7</v>
      </c>
      <c r="P275" s="402" t="n"/>
      <c r="Q275" s="402" t="n"/>
      <c r="R275" s="402" t="n"/>
      <c r="S275" s="402" t="n"/>
      <c r="T275" s="402" t="n"/>
      <c r="U275" s="402" t="n"/>
      <c r="V275" s="402" t="n"/>
      <c r="W275" s="402" t="n">
        <v>0</v>
      </c>
      <c r="X275" s="402" t="n">
        <v>1</v>
      </c>
      <c r="Y275" s="402" t="n">
        <v>0</v>
      </c>
      <c r="Z275" s="402" t="n"/>
      <c r="AA275" s="402" t="n"/>
      <c r="AB275" s="402" t="n"/>
    </row>
    <row r="276">
      <c r="A276" s="402" t="n">
        <v>50</v>
      </c>
      <c r="B276" s="402" t="n">
        <v>0</v>
      </c>
      <c r="C276" s="402" t="n">
        <v>0</v>
      </c>
      <c r="D276" s="402" t="n">
        <v>1</v>
      </c>
      <c r="E276" s="402" t="n">
        <v>209</v>
      </c>
      <c r="F276" s="402">
        <f>ROUND(Source!W252,O276)</f>
        <v/>
      </c>
      <c r="G276" s="402" t="inlineStr">
        <is>
          <t>ТранспМат</t>
        </is>
      </c>
      <c r="H276" s="402" t="inlineStr">
        <is>
          <t>Транспорт материалов</t>
        </is>
      </c>
      <c r="I276" s="402" t="n"/>
      <c r="J276" s="402" t="n"/>
      <c r="K276" s="402" t="n">
        <v>209</v>
      </c>
      <c r="L276" s="402" t="n">
        <v>23</v>
      </c>
      <c r="M276" s="402" t="n">
        <v>3</v>
      </c>
      <c r="N276" s="402" t="inlineStr"/>
      <c r="O276" s="402" t="n">
        <v>0</v>
      </c>
      <c r="P276" s="402" t="n"/>
      <c r="Q276" s="402" t="n"/>
      <c r="R276" s="402" t="n"/>
      <c r="S276" s="402" t="n"/>
      <c r="T276" s="402" t="n"/>
      <c r="U276" s="402" t="n"/>
      <c r="V276" s="402" t="n"/>
      <c r="W276" s="402" t="n">
        <v>0</v>
      </c>
      <c r="X276" s="402" t="n">
        <v>1</v>
      </c>
      <c r="Y276" s="402" t="n">
        <v>0</v>
      </c>
      <c r="Z276" s="402" t="n"/>
      <c r="AA276" s="402" t="n"/>
      <c r="AB276" s="402" t="n"/>
    </row>
    <row r="277">
      <c r="A277" s="402" t="n">
        <v>50</v>
      </c>
      <c r="B277" s="402" t="n">
        <v>0</v>
      </c>
      <c r="C277" s="402" t="n">
        <v>0</v>
      </c>
      <c r="D277" s="402" t="n">
        <v>1</v>
      </c>
      <c r="E277" s="402" t="n">
        <v>233</v>
      </c>
      <c r="F277" s="402">
        <f>ROUND(Source!BD252,O277)</f>
        <v/>
      </c>
      <c r="G277" s="402" t="inlineStr">
        <is>
          <t>Перевозка</t>
        </is>
      </c>
      <c r="H277" s="402" t="inlineStr">
        <is>
          <t>Перевозка грузов</t>
        </is>
      </c>
      <c r="I277" s="402" t="n"/>
      <c r="J277" s="402" t="n"/>
      <c r="K277" s="402" t="n">
        <v>233</v>
      </c>
      <c r="L277" s="402" t="n">
        <v>24</v>
      </c>
      <c r="M277" s="402" t="n">
        <v>3</v>
      </c>
      <c r="N277" s="402" t="inlineStr"/>
      <c r="O277" s="402" t="n">
        <v>0</v>
      </c>
      <c r="P277" s="402" t="n"/>
      <c r="Q277" s="402" t="n"/>
      <c r="R277" s="402" t="n"/>
      <c r="S277" s="402" t="n"/>
      <c r="T277" s="402" t="n"/>
      <c r="U277" s="402" t="n"/>
      <c r="V277" s="402" t="n"/>
      <c r="W277" s="402" t="n">
        <v>0</v>
      </c>
      <c r="X277" s="402" t="n">
        <v>1</v>
      </c>
      <c r="Y277" s="402" t="n">
        <v>0</v>
      </c>
      <c r="Z277" s="402" t="n"/>
      <c r="AA277" s="402" t="n"/>
      <c r="AB277" s="402" t="n"/>
    </row>
    <row r="278">
      <c r="A278" s="402" t="n">
        <v>50</v>
      </c>
      <c r="B278" s="402" t="n">
        <v>0</v>
      </c>
      <c r="C278" s="402" t="n">
        <v>0</v>
      </c>
      <c r="D278" s="402" t="n">
        <v>1</v>
      </c>
      <c r="E278" s="402" t="n">
        <v>210</v>
      </c>
      <c r="F278" s="402">
        <f>ROUND(Source!X252,O278)</f>
        <v/>
      </c>
      <c r="G278" s="402" t="inlineStr">
        <is>
          <t>НР</t>
        </is>
      </c>
      <c r="H278" s="402" t="inlineStr">
        <is>
          <t>Накладные расходы</t>
        </is>
      </c>
      <c r="I278" s="402" t="n"/>
      <c r="J278" s="402" t="n"/>
      <c r="K278" s="402" t="n">
        <v>210</v>
      </c>
      <c r="L278" s="402" t="n">
        <v>25</v>
      </c>
      <c r="M278" s="402" t="n">
        <v>3</v>
      </c>
      <c r="N278" s="402" t="inlineStr"/>
      <c r="O278" s="402" t="n">
        <v>0</v>
      </c>
      <c r="P278" s="402" t="n"/>
      <c r="Q278" s="402" t="n"/>
      <c r="R278" s="402" t="n"/>
      <c r="S278" s="402" t="n"/>
      <c r="T278" s="402" t="n"/>
      <c r="U278" s="402" t="n"/>
      <c r="V278" s="402" t="n"/>
      <c r="W278" s="402" t="n">
        <v>25874</v>
      </c>
      <c r="X278" s="402" t="n">
        <v>1</v>
      </c>
      <c r="Y278" s="402" t="n">
        <v>25874</v>
      </c>
      <c r="Z278" s="402" t="n"/>
      <c r="AA278" s="402" t="n"/>
      <c r="AB278" s="402" t="n"/>
    </row>
    <row r="279">
      <c r="A279" s="402" t="n">
        <v>50</v>
      </c>
      <c r="B279" s="402" t="n">
        <v>0</v>
      </c>
      <c r="C279" s="402" t="n">
        <v>0</v>
      </c>
      <c r="D279" s="402" t="n">
        <v>1</v>
      </c>
      <c r="E279" s="402" t="n">
        <v>211</v>
      </c>
      <c r="F279" s="402">
        <f>ROUND(Source!Y252,O279)</f>
        <v/>
      </c>
      <c r="G279" s="402" t="inlineStr">
        <is>
          <t>СмПриб</t>
        </is>
      </c>
      <c r="H279" s="402" t="inlineStr">
        <is>
          <t>Сметная прибыль</t>
        </is>
      </c>
      <c r="I279" s="402" t="n"/>
      <c r="J279" s="402" t="n"/>
      <c r="K279" s="402" t="n">
        <v>211</v>
      </c>
      <c r="L279" s="402" t="n">
        <v>26</v>
      </c>
      <c r="M279" s="402" t="n">
        <v>3</v>
      </c>
      <c r="N279" s="402" t="inlineStr"/>
      <c r="O279" s="402" t="n">
        <v>0</v>
      </c>
      <c r="P279" s="402" t="n"/>
      <c r="Q279" s="402" t="n"/>
      <c r="R279" s="402" t="n"/>
      <c r="S279" s="402" t="n"/>
      <c r="T279" s="402" t="n"/>
      <c r="U279" s="402" t="n"/>
      <c r="V279" s="402" t="n"/>
      <c r="W279" s="402" t="n">
        <v>14263</v>
      </c>
      <c r="X279" s="402" t="n">
        <v>1</v>
      </c>
      <c r="Y279" s="402" t="n">
        <v>14263</v>
      </c>
      <c r="Z279" s="402" t="n"/>
      <c r="AA279" s="402" t="n"/>
      <c r="AB279" s="402" t="n"/>
    </row>
    <row r="280">
      <c r="A280" s="402" t="n">
        <v>50</v>
      </c>
      <c r="B280" s="402" t="n">
        <v>0</v>
      </c>
      <c r="C280" s="402" t="n">
        <v>0</v>
      </c>
      <c r="D280" s="402" t="n">
        <v>1</v>
      </c>
      <c r="E280" s="402" t="n">
        <v>224</v>
      </c>
      <c r="F280" s="402">
        <f>ROUND(Source!AR252,O280)</f>
        <v/>
      </c>
      <c r="G280" s="402" t="inlineStr">
        <is>
          <t>Всего</t>
        </is>
      </c>
      <c r="H280" s="402" t="inlineStr">
        <is>
          <t>Всего с НР и СП</t>
        </is>
      </c>
      <c r="I280" s="402" t="n"/>
      <c r="J280" s="402" t="n"/>
      <c r="K280" s="402" t="n">
        <v>224</v>
      </c>
      <c r="L280" s="402" t="n">
        <v>27</v>
      </c>
      <c r="M280" s="402" t="n">
        <v>3</v>
      </c>
      <c r="N280" s="402" t="inlineStr"/>
      <c r="O280" s="402" t="n">
        <v>0</v>
      </c>
      <c r="P280" s="402" t="n"/>
      <c r="Q280" s="402" t="n"/>
      <c r="R280" s="402" t="n"/>
      <c r="S280" s="402" t="n"/>
      <c r="T280" s="402" t="n"/>
      <c r="U280" s="402" t="n"/>
      <c r="V280" s="402" t="n"/>
      <c r="W280" s="402" t="n">
        <v>67605</v>
      </c>
      <c r="X280" s="402" t="n">
        <v>1</v>
      </c>
      <c r="Y280" s="402" t="n">
        <v>67605</v>
      </c>
      <c r="Z280" s="402" t="n"/>
      <c r="AA280" s="402" t="n"/>
      <c r="AB280" s="402" t="n"/>
    </row>
    <row r="281">
      <c r="A281" s="402" t="n">
        <v>50</v>
      </c>
      <c r="B281" s="402" t="n">
        <v>1</v>
      </c>
      <c r="C281" s="402" t="n">
        <v>0</v>
      </c>
      <c r="D281" s="402" t="n">
        <v>2</v>
      </c>
      <c r="E281" s="402" t="n">
        <v>0</v>
      </c>
      <c r="F281" s="402">
        <f>ROUND(F280,O281)</f>
        <v/>
      </c>
      <c r="G281" s="402" t="inlineStr">
        <is>
          <t>и1</t>
        </is>
      </c>
      <c r="H281" s="402" t="inlineStr">
        <is>
          <t>Итого</t>
        </is>
      </c>
      <c r="I281" s="402" t="n"/>
      <c r="J281" s="402" t="n"/>
      <c r="K281" s="402" t="n">
        <v>212</v>
      </c>
      <c r="L281" s="402" t="n">
        <v>28</v>
      </c>
      <c r="M281" s="402" t="n">
        <v>0</v>
      </c>
      <c r="N281" s="402" t="inlineStr"/>
      <c r="O281" s="402" t="n">
        <v>0</v>
      </c>
      <c r="P281" s="402" t="n"/>
      <c r="Q281" s="402" t="n"/>
      <c r="R281" s="402" t="n"/>
      <c r="S281" s="402" t="n"/>
      <c r="T281" s="402" t="n"/>
      <c r="U281" s="402" t="n"/>
      <c r="V281" s="402" t="n"/>
      <c r="W281" s="402" t="n">
        <v>67605</v>
      </c>
      <c r="X281" s="402" t="n">
        <v>1</v>
      </c>
      <c r="Y281" s="402" t="n">
        <v>67605</v>
      </c>
      <c r="Z281" s="402" t="n"/>
      <c r="AA281" s="402" t="n"/>
      <c r="AB281" s="402" t="n"/>
    </row>
    <row r="282">
      <c r="A282" s="402" t="n">
        <v>50</v>
      </c>
      <c r="B282" s="402" t="n">
        <v>1</v>
      </c>
      <c r="C282" s="402" t="n">
        <v>0</v>
      </c>
      <c r="D282" s="402" t="n">
        <v>2</v>
      </c>
      <c r="E282" s="402" t="n">
        <v>0</v>
      </c>
      <c r="F282" s="402">
        <f>ROUND(F281*0.22,O282)</f>
        <v/>
      </c>
      <c r="G282" s="402" t="inlineStr">
        <is>
          <t>и2</t>
        </is>
      </c>
      <c r="H282" s="402" t="inlineStr">
        <is>
          <t>НДС 22%</t>
        </is>
      </c>
      <c r="I282" s="402" t="n"/>
      <c r="J282" s="402" t="n"/>
      <c r="K282" s="402" t="n">
        <v>212</v>
      </c>
      <c r="L282" s="402" t="n">
        <v>29</v>
      </c>
      <c r="M282" s="402" t="n">
        <v>0</v>
      </c>
      <c r="N282" s="402" t="inlineStr"/>
      <c r="O282" s="402" t="n">
        <v>0</v>
      </c>
      <c r="P282" s="402" t="n"/>
      <c r="Q282" s="402" t="n"/>
      <c r="R282" s="402" t="n"/>
      <c r="S282" s="402" t="n"/>
      <c r="T282" s="402" t="n"/>
      <c r="U282" s="402" t="n"/>
      <c r="V282" s="402" t="n"/>
      <c r="W282" s="402" t="n">
        <v>14873</v>
      </c>
      <c r="X282" s="402" t="n">
        <v>1</v>
      </c>
      <c r="Y282" s="402" t="n">
        <v>14873</v>
      </c>
      <c r="Z282" s="402" t="n"/>
      <c r="AA282" s="402" t="n"/>
      <c r="AB282" s="402" t="n"/>
    </row>
    <row r="283">
      <c r="A283" s="402" t="n">
        <v>50</v>
      </c>
      <c r="B283" s="402" t="n">
        <v>1</v>
      </c>
      <c r="C283" s="402" t="n">
        <v>0</v>
      </c>
      <c r="D283" s="402" t="n">
        <v>2</v>
      </c>
      <c r="E283" s="402" t="n">
        <v>213</v>
      </c>
      <c r="F283" s="402">
        <f>ROUND(F281+F282,O283)</f>
        <v/>
      </c>
      <c r="G283" s="402" t="inlineStr">
        <is>
          <t>и3</t>
        </is>
      </c>
      <c r="H283" s="402" t="inlineStr">
        <is>
          <t>Всего</t>
        </is>
      </c>
      <c r="I283" s="402" t="n"/>
      <c r="J283" s="402" t="n"/>
      <c r="K283" s="402" t="n">
        <v>212</v>
      </c>
      <c r="L283" s="402" t="n">
        <v>30</v>
      </c>
      <c r="M283" s="402" t="n">
        <v>0</v>
      </c>
      <c r="N283" s="402" t="inlineStr"/>
      <c r="O283" s="402" t="n">
        <v>0</v>
      </c>
      <c r="P283" s="402" t="n"/>
      <c r="Q283" s="402" t="n"/>
      <c r="R283" s="402" t="n"/>
      <c r="S283" s="402" t="n"/>
      <c r="T283" s="402" t="n"/>
      <c r="U283" s="402" t="n"/>
      <c r="V283" s="402" t="n"/>
      <c r="W283" s="402" t="n">
        <v>82478</v>
      </c>
      <c r="X283" s="402" t="n">
        <v>1</v>
      </c>
      <c r="Y283" s="402" t="n">
        <v>82478</v>
      </c>
      <c r="Z283" s="402" t="n"/>
      <c r="AA283" s="402" t="n"/>
      <c r="AB283" s="402" t="n"/>
    </row>
    <row r="284"/>
    <row r="285">
      <c r="A285" s="399" t="n">
        <v>3</v>
      </c>
      <c r="B285" s="399" t="n">
        <v>0</v>
      </c>
      <c r="C285" s="399" t="n"/>
      <c r="D285" s="399">
        <f>ROW(A297)</f>
        <v/>
      </c>
      <c r="E285" s="399" t="n"/>
      <c r="F285" s="399" t="inlineStr">
        <is>
          <t>Новая локальная смета</t>
        </is>
      </c>
      <c r="G285" s="399" t="inlineStr">
        <is>
          <t>Текстильщиков 8</t>
        </is>
      </c>
      <c r="H285" s="399" t="inlineStr"/>
      <c r="I285" s="399" t="n">
        <v>0</v>
      </c>
      <c r="J285" s="399" t="inlineStr"/>
      <c r="K285" s="399" t="n">
        <v>0</v>
      </c>
      <c r="L285" s="399" t="inlineStr">
        <is>
          <t>Новая локальная смета</t>
        </is>
      </c>
      <c r="M285" s="399" t="inlineStr"/>
      <c r="N285" s="399" t="n"/>
      <c r="O285" s="399" t="n"/>
      <c r="P285" s="399" t="n"/>
      <c r="Q285" s="399" t="n"/>
      <c r="R285" s="399" t="n"/>
      <c r="S285" s="399" t="n">
        <v>0</v>
      </c>
      <c r="T285" s="399" t="n"/>
      <c r="U285" s="399" t="inlineStr"/>
      <c r="V285" s="399" t="n">
        <v>0</v>
      </c>
      <c r="W285" s="399" t="n"/>
      <c r="X285" s="399" t="n"/>
      <c r="Y285" s="399" t="n"/>
      <c r="Z285" s="399" t="n"/>
      <c r="AA285" s="399" t="n"/>
      <c r="AB285" s="399" t="inlineStr"/>
      <c r="AC285" s="399" t="inlineStr"/>
      <c r="AD285" s="399" t="inlineStr"/>
      <c r="AE285" s="399" t="inlineStr"/>
      <c r="AF285" s="399" t="inlineStr"/>
      <c r="AG285" s="399" t="inlineStr"/>
      <c r="AH285" s="399" t="n"/>
      <c r="AI285" s="399" t="n"/>
      <c r="AJ285" s="399" t="n"/>
      <c r="AK285" s="399" t="n"/>
      <c r="AL285" s="399" t="n"/>
      <c r="AM285" s="399" t="n"/>
      <c r="AN285" s="399" t="n"/>
      <c r="AO285" s="399" t="n"/>
      <c r="AP285" s="399" t="inlineStr"/>
      <c r="AQ285" s="399" t="inlineStr"/>
      <c r="AR285" s="399" t="inlineStr"/>
      <c r="AS285" s="399" t="n"/>
      <c r="AT285" s="399" t="n"/>
      <c r="AU285" s="399" t="n"/>
      <c r="AV285" s="399" t="n"/>
      <c r="AW285" s="399" t="n"/>
      <c r="AX285" s="399" t="n"/>
      <c r="AY285" s="399" t="n"/>
      <c r="AZ285" s="399" t="inlineStr"/>
      <c r="BA285" s="399" t="n"/>
      <c r="BB285" s="399" t="inlineStr"/>
      <c r="BC285" s="399" t="inlineStr"/>
      <c r="BD285" s="399" t="inlineStr"/>
      <c r="BE285" s="399" t="inlineStr"/>
      <c r="BF285" s="399" t="inlineStr"/>
      <c r="BG285" s="399" t="inlineStr"/>
      <c r="BH285" s="399" t="inlineStr"/>
      <c r="BI285" s="399" t="inlineStr"/>
      <c r="BJ285" s="399" t="inlineStr"/>
      <c r="BK285" s="399" t="inlineStr"/>
      <c r="BL285" s="399" t="inlineStr"/>
      <c r="BM285" s="399" t="inlineStr"/>
      <c r="BN285" s="399" t="inlineStr"/>
      <c r="BO285" s="399" t="inlineStr"/>
      <c r="BP285" s="399" t="inlineStr"/>
      <c r="BQ285" s="399" t="n"/>
      <c r="BR285" s="399" t="n"/>
      <c r="BS285" s="399" t="n"/>
      <c r="BT285" s="399" t="n"/>
      <c r="BU285" s="399" t="n"/>
      <c r="BV285" s="399" t="n"/>
      <c r="BW285" s="399" t="n"/>
      <c r="BX285" s="399" t="n">
        <v>0</v>
      </c>
      <c r="BY285" s="399" t="n"/>
      <c r="BZ285" s="399" t="n"/>
      <c r="CA285" s="399" t="n"/>
      <c r="CB285" s="399" t="n"/>
      <c r="CC285" s="399" t="n"/>
      <c r="CD285" s="399" t="n"/>
      <c r="CE285" s="399" t="n"/>
      <c r="CF285" s="399" t="n">
        <v>0</v>
      </c>
      <c r="CG285" s="399" t="n">
        <v>0</v>
      </c>
      <c r="CH285" s="399" t="n"/>
      <c r="CI285" s="399" t="inlineStr"/>
      <c r="CJ285" s="399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400" t="n">
        <v>52</v>
      </c>
      <c r="B287" s="400">
        <f>B297</f>
        <v/>
      </c>
      <c r="C287" s="400">
        <f>C297</f>
        <v/>
      </c>
      <c r="D287" s="400">
        <f>D297</f>
        <v/>
      </c>
      <c r="E287" s="400">
        <f>E297</f>
        <v/>
      </c>
      <c r="F287" s="400">
        <f>F297</f>
        <v/>
      </c>
      <c r="G287" s="400">
        <f>G297</f>
        <v/>
      </c>
      <c r="H287" s="400" t="n"/>
      <c r="I287" s="400" t="n"/>
      <c r="J287" s="400" t="n"/>
      <c r="K287" s="400" t="n"/>
      <c r="L287" s="400" t="n"/>
      <c r="M287" s="400" t="n"/>
      <c r="N287" s="400" t="n"/>
      <c r="O287" s="400">
        <f>O297</f>
        <v/>
      </c>
      <c r="P287" s="400">
        <f>P297</f>
        <v/>
      </c>
      <c r="Q287" s="400">
        <f>Q297</f>
        <v/>
      </c>
      <c r="R287" s="400">
        <f>R297</f>
        <v/>
      </c>
      <c r="S287" s="400">
        <f>S297</f>
        <v/>
      </c>
      <c r="T287" s="400">
        <f>T297</f>
        <v/>
      </c>
      <c r="U287" s="400">
        <f>U297</f>
        <v/>
      </c>
      <c r="V287" s="400">
        <f>V297</f>
        <v/>
      </c>
      <c r="W287" s="400">
        <f>W297</f>
        <v/>
      </c>
      <c r="X287" s="400">
        <f>X297</f>
        <v/>
      </c>
      <c r="Y287" s="400">
        <f>Y297</f>
        <v/>
      </c>
      <c r="Z287" s="400">
        <f>Z297</f>
        <v/>
      </c>
      <c r="AA287" s="400">
        <f>AA297</f>
        <v/>
      </c>
      <c r="AB287" s="400">
        <f>AB297</f>
        <v/>
      </c>
      <c r="AC287" s="400">
        <f>AC297</f>
        <v/>
      </c>
      <c r="AD287" s="400">
        <f>AD297</f>
        <v/>
      </c>
      <c r="AE287" s="400">
        <f>AE297</f>
        <v/>
      </c>
      <c r="AF287" s="400">
        <f>AF297</f>
        <v/>
      </c>
      <c r="AG287" s="400">
        <f>AG297</f>
        <v/>
      </c>
      <c r="AH287" s="400">
        <f>AH297</f>
        <v/>
      </c>
      <c r="AI287" s="400">
        <f>AI297</f>
        <v/>
      </c>
      <c r="AJ287" s="400">
        <f>AJ297</f>
        <v/>
      </c>
      <c r="AK287" s="400">
        <f>AK297</f>
        <v/>
      </c>
      <c r="AL287" s="400">
        <f>AL297</f>
        <v/>
      </c>
      <c r="AM287" s="400">
        <f>AM297</f>
        <v/>
      </c>
      <c r="AN287" s="400">
        <f>AN297</f>
        <v/>
      </c>
      <c r="AO287" s="400">
        <f>AO297</f>
        <v/>
      </c>
      <c r="AP287" s="400">
        <f>AP297</f>
        <v/>
      </c>
      <c r="AQ287" s="400">
        <f>AQ297</f>
        <v/>
      </c>
      <c r="AR287" s="400">
        <f>AR297</f>
        <v/>
      </c>
      <c r="AS287" s="400">
        <f>AS297</f>
        <v/>
      </c>
      <c r="AT287" s="400">
        <f>AT297</f>
        <v/>
      </c>
      <c r="AU287" s="400">
        <f>AU297</f>
        <v/>
      </c>
      <c r="AV287" s="400">
        <f>AV297</f>
        <v/>
      </c>
      <c r="AW287" s="400">
        <f>AW297</f>
        <v/>
      </c>
      <c r="AX287" s="400">
        <f>AX297</f>
        <v/>
      </c>
      <c r="AY287" s="400">
        <f>AY297</f>
        <v/>
      </c>
      <c r="AZ287" s="400">
        <f>AZ297</f>
        <v/>
      </c>
      <c r="BA287" s="400">
        <f>BA297</f>
        <v/>
      </c>
      <c r="BB287" s="400">
        <f>BB297</f>
        <v/>
      </c>
      <c r="BC287" s="400">
        <f>BC297</f>
        <v/>
      </c>
      <c r="BD287" s="400">
        <f>BD297</f>
        <v/>
      </c>
      <c r="BE287" s="400">
        <f>BE297</f>
        <v/>
      </c>
      <c r="BF287" s="400">
        <f>BF297</f>
        <v/>
      </c>
      <c r="BG287" s="400">
        <f>BG297</f>
        <v/>
      </c>
      <c r="BH287" s="400">
        <f>BH297</f>
        <v/>
      </c>
      <c r="BI287" s="400">
        <f>BI297</f>
        <v/>
      </c>
      <c r="BJ287" s="400">
        <f>BJ297</f>
        <v/>
      </c>
      <c r="BK287" s="400">
        <f>BK297</f>
        <v/>
      </c>
      <c r="BL287" s="400">
        <f>BL297</f>
        <v/>
      </c>
      <c r="BM287" s="400">
        <f>BM297</f>
        <v/>
      </c>
      <c r="BN287" s="400">
        <f>BN297</f>
        <v/>
      </c>
      <c r="BO287" s="400">
        <f>BO297</f>
        <v/>
      </c>
      <c r="BP287" s="400">
        <f>BP297</f>
        <v/>
      </c>
      <c r="BQ287" s="400">
        <f>BQ297</f>
        <v/>
      </c>
      <c r="BR287" s="400">
        <f>BR297</f>
        <v/>
      </c>
      <c r="BS287" s="400">
        <f>BS297</f>
        <v/>
      </c>
      <c r="BT287" s="400">
        <f>BT297</f>
        <v/>
      </c>
      <c r="BU287" s="400">
        <f>BU297</f>
        <v/>
      </c>
      <c r="BV287" s="400">
        <f>BV297</f>
        <v/>
      </c>
      <c r="BW287" s="400">
        <f>BW297</f>
        <v/>
      </c>
      <c r="BX287" s="400">
        <f>BX297</f>
        <v/>
      </c>
      <c r="BY287" s="400">
        <f>BY297</f>
        <v/>
      </c>
      <c r="BZ287" s="400">
        <f>BZ297</f>
        <v/>
      </c>
      <c r="CA287" s="400">
        <f>CA297</f>
        <v/>
      </c>
      <c r="CB287" s="400">
        <f>CB297</f>
        <v/>
      </c>
      <c r="CC287" s="400">
        <f>CC297</f>
        <v/>
      </c>
      <c r="CD287" s="400">
        <f>CD297</f>
        <v/>
      </c>
      <c r="CE287" s="400">
        <f>CE297</f>
        <v/>
      </c>
      <c r="CF287" s="400">
        <f>CF297</f>
        <v/>
      </c>
      <c r="CG287" s="400">
        <f>CG297</f>
        <v/>
      </c>
      <c r="CH287" s="400">
        <f>CH297</f>
        <v/>
      </c>
      <c r="CI287" s="400">
        <f>CI297</f>
        <v/>
      </c>
      <c r="CJ287" s="400">
        <f>CJ297</f>
        <v/>
      </c>
      <c r="CK287" s="400">
        <f>CK297</f>
        <v/>
      </c>
      <c r="CL287" s="400">
        <f>CL297</f>
        <v/>
      </c>
      <c r="CM287" s="400">
        <f>CM297</f>
        <v/>
      </c>
      <c r="CN287" s="400">
        <f>CN297</f>
        <v/>
      </c>
      <c r="CO287" s="400">
        <f>CO297</f>
        <v/>
      </c>
      <c r="CP287" s="400">
        <f>CP297</f>
        <v/>
      </c>
      <c r="CQ287" s="400">
        <f>CQ297</f>
        <v/>
      </c>
      <c r="CR287" s="400">
        <f>CR297</f>
        <v/>
      </c>
      <c r="CS287" s="400">
        <f>CS297</f>
        <v/>
      </c>
      <c r="CT287" s="400">
        <f>CT297</f>
        <v/>
      </c>
      <c r="CU287" s="400">
        <f>CU297</f>
        <v/>
      </c>
      <c r="CV287" s="400">
        <f>CV297</f>
        <v/>
      </c>
      <c r="CW287" s="400">
        <f>CW297</f>
        <v/>
      </c>
      <c r="CX287" s="400">
        <f>CX297</f>
        <v/>
      </c>
      <c r="CY287" s="400">
        <f>CY297</f>
        <v/>
      </c>
      <c r="CZ287" s="400">
        <f>CZ297</f>
        <v/>
      </c>
      <c r="DA287" s="400">
        <f>DA297</f>
        <v/>
      </c>
      <c r="DB287" s="400">
        <f>DB297</f>
        <v/>
      </c>
      <c r="DC287" s="400">
        <f>DC297</f>
        <v/>
      </c>
      <c r="DD287" s="400">
        <f>DD297</f>
        <v/>
      </c>
      <c r="DE287" s="400">
        <f>DE297</f>
        <v/>
      </c>
      <c r="DF287" s="400">
        <f>DF297</f>
        <v/>
      </c>
      <c r="DG287" s="401">
        <f>DG297</f>
        <v/>
      </c>
      <c r="DH287" s="401">
        <f>DH297</f>
        <v/>
      </c>
      <c r="DI287" s="401">
        <f>DI297</f>
        <v/>
      </c>
      <c r="DJ287" s="401">
        <f>DJ297</f>
        <v/>
      </c>
      <c r="DK287" s="401">
        <f>DK297</f>
        <v/>
      </c>
      <c r="DL287" s="401">
        <f>DL297</f>
        <v/>
      </c>
      <c r="DM287" s="401">
        <f>DM297</f>
        <v/>
      </c>
      <c r="DN287" s="401">
        <f>DN297</f>
        <v/>
      </c>
      <c r="DO287" s="401">
        <f>DO297</f>
        <v/>
      </c>
      <c r="DP287" s="401">
        <f>DP297</f>
        <v/>
      </c>
      <c r="DQ287" s="401">
        <f>DQ297</f>
        <v/>
      </c>
      <c r="DR287" s="401">
        <f>DR297</f>
        <v/>
      </c>
      <c r="DS287" s="401">
        <f>DS297</f>
        <v/>
      </c>
      <c r="DT287" s="401">
        <f>DT297</f>
        <v/>
      </c>
      <c r="DU287" s="401">
        <f>DU297</f>
        <v/>
      </c>
      <c r="DV287" s="401">
        <f>DV297</f>
        <v/>
      </c>
      <c r="DW287" s="401">
        <f>DW297</f>
        <v/>
      </c>
      <c r="DX287" s="401">
        <f>DX297</f>
        <v/>
      </c>
      <c r="DY287" s="401">
        <f>DY297</f>
        <v/>
      </c>
      <c r="DZ287" s="401">
        <f>DZ297</f>
        <v/>
      </c>
      <c r="EA287" s="401">
        <f>EA297</f>
        <v/>
      </c>
      <c r="EB287" s="401">
        <f>EB297</f>
        <v/>
      </c>
      <c r="EC287" s="401">
        <f>EC297</f>
        <v/>
      </c>
      <c r="ED287" s="401">
        <f>ED297</f>
        <v/>
      </c>
      <c r="EE287" s="401">
        <f>EE297</f>
        <v/>
      </c>
      <c r="EF287" s="401">
        <f>EF297</f>
        <v/>
      </c>
      <c r="EG287" s="401">
        <f>EG297</f>
        <v/>
      </c>
      <c r="EH287" s="401">
        <f>EH297</f>
        <v/>
      </c>
      <c r="EI287" s="401">
        <f>EI297</f>
        <v/>
      </c>
      <c r="EJ287" s="401">
        <f>EJ297</f>
        <v/>
      </c>
      <c r="EK287" s="401">
        <f>EK297</f>
        <v/>
      </c>
      <c r="EL287" s="401">
        <f>EL297</f>
        <v/>
      </c>
      <c r="EM287" s="401">
        <f>EM297</f>
        <v/>
      </c>
      <c r="EN287" s="401">
        <f>EN297</f>
        <v/>
      </c>
      <c r="EO287" s="401">
        <f>EO297</f>
        <v/>
      </c>
      <c r="EP287" s="401">
        <f>EP297</f>
        <v/>
      </c>
      <c r="EQ287" s="401">
        <f>EQ297</f>
        <v/>
      </c>
      <c r="ER287" s="401">
        <f>ER297</f>
        <v/>
      </c>
      <c r="ES287" s="401">
        <f>ES297</f>
        <v/>
      </c>
      <c r="ET287" s="401">
        <f>ET297</f>
        <v/>
      </c>
      <c r="EU287" s="401">
        <f>EU297</f>
        <v/>
      </c>
      <c r="EV287" s="401">
        <f>EV297</f>
        <v/>
      </c>
      <c r="EW287" s="401">
        <f>EW297</f>
        <v/>
      </c>
      <c r="EX287" s="401">
        <f>EX297</f>
        <v/>
      </c>
      <c r="EY287" s="401">
        <f>EY297</f>
        <v/>
      </c>
      <c r="EZ287" s="401">
        <f>EZ297</f>
        <v/>
      </c>
      <c r="FA287" s="401">
        <f>FA297</f>
        <v/>
      </c>
      <c r="FB287" s="401">
        <f>FB297</f>
        <v/>
      </c>
      <c r="FC287" s="401">
        <f>FC297</f>
        <v/>
      </c>
      <c r="FD287" s="401">
        <f>FD297</f>
        <v/>
      </c>
      <c r="FE287" s="401">
        <f>FE297</f>
        <v/>
      </c>
      <c r="FF287" s="401">
        <f>FF297</f>
        <v/>
      </c>
      <c r="FG287" s="401">
        <f>FG297</f>
        <v/>
      </c>
      <c r="FH287" s="401">
        <f>FH297</f>
        <v/>
      </c>
      <c r="FI287" s="401">
        <f>FI297</f>
        <v/>
      </c>
      <c r="FJ287" s="401">
        <f>FJ297</f>
        <v/>
      </c>
      <c r="FK287" s="401">
        <f>FK297</f>
        <v/>
      </c>
      <c r="FL287" s="401">
        <f>FL297</f>
        <v/>
      </c>
      <c r="FM287" s="401">
        <f>FM297</f>
        <v/>
      </c>
      <c r="FN287" s="401">
        <f>FN297</f>
        <v/>
      </c>
      <c r="FO287" s="401">
        <f>FO297</f>
        <v/>
      </c>
      <c r="FP287" s="401">
        <f>FP297</f>
        <v/>
      </c>
      <c r="FQ287" s="401">
        <f>FQ297</f>
        <v/>
      </c>
      <c r="FR287" s="401">
        <f>FR297</f>
        <v/>
      </c>
      <c r="FS287" s="401">
        <f>FS297</f>
        <v/>
      </c>
      <c r="FT287" s="401">
        <f>FT297</f>
        <v/>
      </c>
      <c r="FU287" s="401">
        <f>FU297</f>
        <v/>
      </c>
      <c r="FV287" s="401">
        <f>FV297</f>
        <v/>
      </c>
      <c r="FW287" s="401">
        <f>FW297</f>
        <v/>
      </c>
      <c r="FX287" s="401">
        <f>FX297</f>
        <v/>
      </c>
      <c r="FY287" s="401">
        <f>FY297</f>
        <v/>
      </c>
      <c r="FZ287" s="401">
        <f>FZ297</f>
        <v/>
      </c>
      <c r="GA287" s="401">
        <f>GA297</f>
        <v/>
      </c>
      <c r="GB287" s="401">
        <f>GB297</f>
        <v/>
      </c>
      <c r="GC287" s="401">
        <f>GC297</f>
        <v/>
      </c>
      <c r="GD287" s="401">
        <f>GD297</f>
        <v/>
      </c>
      <c r="GE287" s="401">
        <f>GE297</f>
        <v/>
      </c>
      <c r="GF287" s="401">
        <f>GF297</f>
        <v/>
      </c>
      <c r="GG287" s="401">
        <f>GG297</f>
        <v/>
      </c>
      <c r="GH287" s="401">
        <f>GH297</f>
        <v/>
      </c>
      <c r="GI287" s="401">
        <f>GI297</f>
        <v/>
      </c>
      <c r="GJ287" s="401">
        <f>GJ297</f>
        <v/>
      </c>
      <c r="GK287" s="401">
        <f>GK297</f>
        <v/>
      </c>
      <c r="GL287" s="401">
        <f>GL297</f>
        <v/>
      </c>
      <c r="GM287" s="401">
        <f>GM297</f>
        <v/>
      </c>
      <c r="GN287" s="401">
        <f>GN297</f>
        <v/>
      </c>
      <c r="GO287" s="401">
        <f>GO297</f>
        <v/>
      </c>
      <c r="GP287" s="401">
        <f>GP297</f>
        <v/>
      </c>
      <c r="GQ287" s="401">
        <f>GQ297</f>
        <v/>
      </c>
      <c r="GR287" s="401">
        <f>GR297</f>
        <v/>
      </c>
      <c r="GS287" s="401">
        <f>GS297</f>
        <v/>
      </c>
      <c r="GT287" s="401">
        <f>GT297</f>
        <v/>
      </c>
      <c r="GU287" s="401">
        <f>GU297</f>
        <v/>
      </c>
      <c r="GV287" s="401">
        <f>GV297</f>
        <v/>
      </c>
      <c r="GW287" s="401">
        <f>GW297</f>
        <v/>
      </c>
      <c r="GX287" s="401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400" t="n">
        <v>51</v>
      </c>
      <c r="B297" s="400">
        <f>B285</f>
        <v/>
      </c>
      <c r="C297" s="400">
        <f>A285</f>
        <v/>
      </c>
      <c r="D297" s="400">
        <f>ROW(A285)</f>
        <v/>
      </c>
      <c r="E297" s="400" t="n"/>
      <c r="F297" s="400">
        <f>IF(F285&lt;&gt;"",F285,"")</f>
        <v/>
      </c>
      <c r="G297" s="400">
        <f>IF(G285&lt;&gt;"",G285,"")</f>
        <v/>
      </c>
      <c r="H297" s="400" t="n">
        <v>0</v>
      </c>
      <c r="I297" s="400" t="n"/>
      <c r="J297" s="400" t="n"/>
      <c r="K297" s="400" t="n"/>
      <c r="L297" s="400" t="n"/>
      <c r="M297" s="400" t="n"/>
      <c r="N297" s="400" t="n"/>
      <c r="O297" s="400" t="n">
        <v>0</v>
      </c>
      <c r="P297" s="400" t="n">
        <v>0</v>
      </c>
      <c r="Q297" s="400" t="n">
        <v>0</v>
      </c>
      <c r="R297" s="400" t="n">
        <v>0</v>
      </c>
      <c r="S297" s="400" t="n">
        <v>0</v>
      </c>
      <c r="T297" s="400" t="n">
        <v>0</v>
      </c>
      <c r="U297" s="400" t="n">
        <v>0</v>
      </c>
      <c r="V297" s="400" t="n">
        <v>0</v>
      </c>
      <c r="W297" s="400" t="n">
        <v>0</v>
      </c>
      <c r="X297" s="400" t="n">
        <v>0</v>
      </c>
      <c r="Y297" s="400" t="n">
        <v>0</v>
      </c>
      <c r="Z297" s="400" t="n"/>
      <c r="AA297" s="400" t="n"/>
      <c r="AB297" s="400" t="n"/>
      <c r="AC297" s="400" t="n"/>
      <c r="AD297" s="400" t="n"/>
      <c r="AE297" s="400" t="n"/>
      <c r="AF297" s="400" t="n"/>
      <c r="AG297" s="400" t="n"/>
      <c r="AH297" s="400" t="n"/>
      <c r="AI297" s="400" t="n"/>
      <c r="AJ297" s="400" t="n"/>
      <c r="AK297" s="400" t="n"/>
      <c r="AL297" s="400" t="n"/>
      <c r="AM297" s="400" t="n"/>
      <c r="AN297" s="400" t="n"/>
      <c r="AO297" s="400">
        <f>ROUND(BX297,0)</f>
        <v/>
      </c>
      <c r="AP297" s="400">
        <f>ROUND(BY297,0)</f>
        <v/>
      </c>
      <c r="AQ297" s="400">
        <f>ROUND(BZ297,0)</f>
        <v/>
      </c>
      <c r="AR297" s="400">
        <f>ROUND(CA297,0)</f>
        <v/>
      </c>
      <c r="AS297" s="400">
        <f>ROUND(CB297,0)</f>
        <v/>
      </c>
      <c r="AT297" s="400">
        <f>ROUND(CC297,0)</f>
        <v/>
      </c>
      <c r="AU297" s="400">
        <f>ROUND(CD297,0)</f>
        <v/>
      </c>
      <c r="AV297" s="400">
        <f>ROUND(CE297,0)</f>
        <v/>
      </c>
      <c r="AW297" s="400">
        <f>ROUND(CF297,0)</f>
        <v/>
      </c>
      <c r="AX297" s="400">
        <f>ROUND(CG297,0)</f>
        <v/>
      </c>
      <c r="AY297" s="400">
        <f>ROUND(CH297,0)</f>
        <v/>
      </c>
      <c r="AZ297" s="400">
        <f>ROUND(CI297,0)</f>
        <v/>
      </c>
      <c r="BA297" s="400">
        <f>ROUND(CJ297,0)</f>
        <v/>
      </c>
      <c r="BB297" s="400">
        <f>ROUND(CK297,0)</f>
        <v/>
      </c>
      <c r="BC297" s="400">
        <f>ROUND(CL297,0)</f>
        <v/>
      </c>
      <c r="BD297" s="400">
        <f>ROUND(CM297,0)</f>
        <v/>
      </c>
      <c r="BE297" s="400" t="n"/>
      <c r="BF297" s="400" t="n"/>
      <c r="BG297" s="400" t="n"/>
      <c r="BH297" s="400" t="n"/>
      <c r="BI297" s="400" t="n"/>
      <c r="BJ297" s="400" t="n"/>
      <c r="BK297" s="400" t="n"/>
      <c r="BL297" s="400" t="n"/>
      <c r="BM297" s="400" t="n"/>
      <c r="BN297" s="400" t="n"/>
      <c r="BO297" s="400" t="n"/>
      <c r="BP297" s="400" t="n"/>
      <c r="BQ297" s="400" t="n"/>
      <c r="BR297" s="400" t="n"/>
      <c r="BS297" s="400" t="n"/>
      <c r="BT297" s="400" t="n"/>
      <c r="BU297" s="400" t="n"/>
      <c r="BV297" s="400" t="n"/>
      <c r="BW297" s="400" t="n"/>
      <c r="BX297" s="400" t="n"/>
      <c r="BY297" s="400" t="n"/>
      <c r="BZ297" s="400" t="n"/>
      <c r="CA297" s="400" t="n"/>
      <c r="CB297" s="400" t="n"/>
      <c r="CC297" s="400" t="n"/>
      <c r="CD297" s="400" t="n"/>
      <c r="CE297" s="400" t="n"/>
      <c r="CF297" s="400" t="n"/>
      <c r="CG297" s="400" t="n"/>
      <c r="CH297" s="400" t="n"/>
      <c r="CI297" s="400" t="n"/>
      <c r="CJ297" s="400" t="n"/>
      <c r="CK297" s="400" t="n"/>
      <c r="CL297" s="400" t="n"/>
      <c r="CM297" s="400" t="n"/>
      <c r="CN297" s="400" t="n"/>
      <c r="CO297" s="400" t="n"/>
      <c r="CP297" s="400" t="n"/>
      <c r="CQ297" s="400" t="n"/>
      <c r="CR297" s="400" t="n"/>
      <c r="CS297" s="400" t="n"/>
      <c r="CT297" s="400" t="n"/>
      <c r="CU297" s="400" t="n"/>
      <c r="CV297" s="400" t="n"/>
      <c r="CW297" s="400" t="n"/>
      <c r="CX297" s="400" t="n"/>
      <c r="CY297" s="400" t="n"/>
      <c r="CZ297" s="400" t="n"/>
      <c r="DA297" s="400" t="n"/>
      <c r="DB297" s="400" t="n"/>
      <c r="DC297" s="400" t="n"/>
      <c r="DD297" s="400" t="n"/>
      <c r="DE297" s="400" t="n"/>
      <c r="DF297" s="400" t="n"/>
      <c r="DG297" s="401" t="n"/>
      <c r="DH297" s="401" t="n"/>
      <c r="DI297" s="401" t="n"/>
      <c r="DJ297" s="401" t="n"/>
      <c r="DK297" s="401" t="n"/>
      <c r="DL297" s="401" t="n"/>
      <c r="DM297" s="401" t="n"/>
      <c r="DN297" s="401" t="n"/>
      <c r="DO297" s="401" t="n"/>
      <c r="DP297" s="401" t="n"/>
      <c r="DQ297" s="401" t="n"/>
      <c r="DR297" s="401" t="n"/>
      <c r="DS297" s="401" t="n"/>
      <c r="DT297" s="401" t="n"/>
      <c r="DU297" s="401" t="n"/>
      <c r="DV297" s="401" t="n"/>
      <c r="DW297" s="401" t="n"/>
      <c r="DX297" s="401" t="n"/>
      <c r="DY297" s="401" t="n"/>
      <c r="DZ297" s="401" t="n"/>
      <c r="EA297" s="401" t="n"/>
      <c r="EB297" s="401" t="n"/>
      <c r="EC297" s="401" t="n"/>
      <c r="ED297" s="401" t="n"/>
      <c r="EE297" s="401" t="n"/>
      <c r="EF297" s="401" t="n"/>
      <c r="EG297" s="401" t="n"/>
      <c r="EH297" s="401" t="n"/>
      <c r="EI297" s="401" t="n"/>
      <c r="EJ297" s="401" t="n"/>
      <c r="EK297" s="401" t="n"/>
      <c r="EL297" s="401" t="n"/>
      <c r="EM297" s="401" t="n"/>
      <c r="EN297" s="401" t="n"/>
      <c r="EO297" s="401" t="n"/>
      <c r="EP297" s="401" t="n"/>
      <c r="EQ297" s="401" t="n"/>
      <c r="ER297" s="401" t="n"/>
      <c r="ES297" s="401" t="n"/>
      <c r="ET297" s="401" t="n"/>
      <c r="EU297" s="401" t="n"/>
      <c r="EV297" s="401" t="n"/>
      <c r="EW297" s="401" t="n"/>
      <c r="EX297" s="401" t="n"/>
      <c r="EY297" s="401" t="n"/>
      <c r="EZ297" s="401" t="n"/>
      <c r="FA297" s="401" t="n"/>
      <c r="FB297" s="401" t="n"/>
      <c r="FC297" s="401" t="n"/>
      <c r="FD297" s="401" t="n"/>
      <c r="FE297" s="401" t="n"/>
      <c r="FF297" s="401" t="n"/>
      <c r="FG297" s="401" t="n"/>
      <c r="FH297" s="401" t="n"/>
      <c r="FI297" s="401" t="n"/>
      <c r="FJ297" s="401" t="n"/>
      <c r="FK297" s="401" t="n"/>
      <c r="FL297" s="401" t="n"/>
      <c r="FM297" s="401" t="n"/>
      <c r="FN297" s="401" t="n"/>
      <c r="FO297" s="401" t="n"/>
      <c r="FP297" s="401" t="n"/>
      <c r="FQ297" s="401" t="n"/>
      <c r="FR297" s="401" t="n"/>
      <c r="FS297" s="401" t="n"/>
      <c r="FT297" s="401" t="n"/>
      <c r="FU297" s="401" t="n"/>
      <c r="FV297" s="401" t="n"/>
      <c r="FW297" s="401" t="n"/>
      <c r="FX297" s="401" t="n"/>
      <c r="FY297" s="401" t="n"/>
      <c r="FZ297" s="401" t="n"/>
      <c r="GA297" s="401" t="n"/>
      <c r="GB297" s="401" t="n"/>
      <c r="GC297" s="401" t="n"/>
      <c r="GD297" s="401" t="n"/>
      <c r="GE297" s="401" t="n"/>
      <c r="GF297" s="401" t="n"/>
      <c r="GG297" s="401" t="n"/>
      <c r="GH297" s="401" t="n"/>
      <c r="GI297" s="401" t="n"/>
      <c r="GJ297" s="401" t="n"/>
      <c r="GK297" s="401" t="n"/>
      <c r="GL297" s="401" t="n"/>
      <c r="GM297" s="401" t="n"/>
      <c r="GN297" s="401" t="n"/>
      <c r="GO297" s="401" t="n"/>
      <c r="GP297" s="401" t="n"/>
      <c r="GQ297" s="401" t="n"/>
      <c r="GR297" s="401" t="n"/>
      <c r="GS297" s="401" t="n"/>
      <c r="GT297" s="401" t="n"/>
      <c r="GU297" s="401" t="n"/>
      <c r="GV297" s="401" t="n"/>
      <c r="GW297" s="401" t="n"/>
      <c r="GX297" s="401" t="n">
        <v>0</v>
      </c>
    </row>
    <row r="298"/>
    <row r="299">
      <c r="A299" s="402" t="n">
        <v>50</v>
      </c>
      <c r="B299" s="402" t="n">
        <v>0</v>
      </c>
      <c r="C299" s="402" t="n">
        <v>0</v>
      </c>
      <c r="D299" s="402" t="n">
        <v>1</v>
      </c>
      <c r="E299" s="402" t="n">
        <v>201</v>
      </c>
      <c r="F299" s="402">
        <f>ROUND(Source!O297,O299)</f>
        <v/>
      </c>
      <c r="G299" s="402" t="inlineStr">
        <is>
          <t>ПЗ</t>
        </is>
      </c>
      <c r="H299" s="402" t="inlineStr">
        <is>
          <t>Прямые затраты</t>
        </is>
      </c>
      <c r="I299" s="402" t="n"/>
      <c r="J299" s="402" t="n"/>
      <c r="K299" s="402" t="n">
        <v>201</v>
      </c>
      <c r="L299" s="402" t="n">
        <v>1</v>
      </c>
      <c r="M299" s="402" t="n">
        <v>3</v>
      </c>
      <c r="N299" s="402" t="inlineStr"/>
      <c r="O299" s="402" t="n">
        <v>0</v>
      </c>
      <c r="P299" s="402" t="n"/>
      <c r="Q299" s="402" t="n"/>
      <c r="R299" s="402" t="n"/>
      <c r="S299" s="402" t="n"/>
      <c r="T299" s="402" t="n"/>
      <c r="U299" s="402" t="n"/>
      <c r="V299" s="402" t="n"/>
      <c r="W299" s="402" t="n">
        <v>0</v>
      </c>
      <c r="X299" s="402" t="n">
        <v>1</v>
      </c>
      <c r="Y299" s="402" t="n">
        <v>0</v>
      </c>
      <c r="Z299" s="402" t="n"/>
      <c r="AA299" s="402" t="n"/>
      <c r="AB299" s="402" t="n"/>
    </row>
    <row r="300">
      <c r="A300" s="402" t="n">
        <v>50</v>
      </c>
      <c r="B300" s="402" t="n">
        <v>0</v>
      </c>
      <c r="C300" s="402" t="n">
        <v>0</v>
      </c>
      <c r="D300" s="402" t="n">
        <v>1</v>
      </c>
      <c r="E300" s="402" t="n">
        <v>202</v>
      </c>
      <c r="F300" s="402">
        <f>ROUND(Source!P297,O300)</f>
        <v/>
      </c>
      <c r="G300" s="402" t="inlineStr">
        <is>
          <t>СтМатОб</t>
        </is>
      </c>
      <c r="H300" s="402" t="inlineStr">
        <is>
          <t>Стоимость материальных ресурсов (всего)</t>
        </is>
      </c>
      <c r="I300" s="402" t="n"/>
      <c r="J300" s="402" t="n"/>
      <c r="K300" s="402" t="n">
        <v>202</v>
      </c>
      <c r="L300" s="402" t="n">
        <v>2</v>
      </c>
      <c r="M300" s="402" t="n">
        <v>3</v>
      </c>
      <c r="N300" s="402" t="inlineStr"/>
      <c r="O300" s="402" t="n">
        <v>0</v>
      </c>
      <c r="P300" s="402" t="n"/>
      <c r="Q300" s="402" t="n"/>
      <c r="R300" s="402" t="n"/>
      <c r="S300" s="402" t="n"/>
      <c r="T300" s="402" t="n"/>
      <c r="U300" s="402" t="n"/>
      <c r="V300" s="402" t="n"/>
      <c r="W300" s="402" t="n">
        <v>0</v>
      </c>
      <c r="X300" s="402" t="n">
        <v>1</v>
      </c>
      <c r="Y300" s="402" t="n">
        <v>0</v>
      </c>
      <c r="Z300" s="402" t="n"/>
      <c r="AA300" s="402" t="n"/>
      <c r="AB300" s="402" t="n"/>
    </row>
    <row r="301">
      <c r="A301" s="402" t="n">
        <v>50</v>
      </c>
      <c r="B301" s="402" t="n">
        <v>0</v>
      </c>
      <c r="C301" s="402" t="n">
        <v>0</v>
      </c>
      <c r="D301" s="402" t="n">
        <v>1</v>
      </c>
      <c r="E301" s="402" t="n">
        <v>222</v>
      </c>
      <c r="F301" s="402">
        <f>ROUND(Source!AO297,O301)</f>
        <v/>
      </c>
      <c r="G301" s="402" t="inlineStr">
        <is>
          <t>СтМатОбЗак</t>
        </is>
      </c>
      <c r="H301" s="402" t="inlineStr">
        <is>
          <t>Стоимость материалов и оборудования заказчика</t>
        </is>
      </c>
      <c r="I301" s="402" t="n"/>
      <c r="J301" s="402" t="n"/>
      <c r="K301" s="402" t="n">
        <v>222</v>
      </c>
      <c r="L301" s="402" t="n">
        <v>3</v>
      </c>
      <c r="M301" s="402" t="n">
        <v>3</v>
      </c>
      <c r="N301" s="402" t="inlineStr"/>
      <c r="O301" s="402" t="n">
        <v>0</v>
      </c>
      <c r="P301" s="402" t="n"/>
      <c r="Q301" s="402" t="n"/>
      <c r="R301" s="402" t="n"/>
      <c r="S301" s="402" t="n"/>
      <c r="T301" s="402" t="n"/>
      <c r="U301" s="402" t="n"/>
      <c r="V301" s="402" t="n"/>
      <c r="W301" s="402" t="n">
        <v>0</v>
      </c>
      <c r="X301" s="402" t="n">
        <v>1</v>
      </c>
      <c r="Y301" s="402" t="n">
        <v>0</v>
      </c>
      <c r="Z301" s="402" t="n"/>
      <c r="AA301" s="402" t="n"/>
      <c r="AB301" s="402" t="n"/>
    </row>
    <row r="302">
      <c r="A302" s="402" t="n">
        <v>50</v>
      </c>
      <c r="B302" s="402" t="n">
        <v>0</v>
      </c>
      <c r="C302" s="402" t="n">
        <v>0</v>
      </c>
      <c r="D302" s="402" t="n">
        <v>1</v>
      </c>
      <c r="E302" s="402" t="n">
        <v>225</v>
      </c>
      <c r="F302" s="402">
        <f>ROUND(Source!AV297,O302)</f>
        <v/>
      </c>
      <c r="G302" s="402" t="inlineStr">
        <is>
          <t>СтМатОбПод</t>
        </is>
      </c>
      <c r="H302" s="402" t="inlineStr">
        <is>
          <t>Стоимость материалов и оборудования подрядчика</t>
        </is>
      </c>
      <c r="I302" s="402" t="n"/>
      <c r="J302" s="402" t="n"/>
      <c r="K302" s="402" t="n">
        <v>225</v>
      </c>
      <c r="L302" s="402" t="n">
        <v>4</v>
      </c>
      <c r="M302" s="402" t="n">
        <v>3</v>
      </c>
      <c r="N302" s="402" t="inlineStr"/>
      <c r="O302" s="402" t="n">
        <v>0</v>
      </c>
      <c r="P302" s="402" t="n"/>
      <c r="Q302" s="402" t="n"/>
      <c r="R302" s="402" t="n"/>
      <c r="S302" s="402" t="n"/>
      <c r="T302" s="402" t="n"/>
      <c r="U302" s="402" t="n"/>
      <c r="V302" s="402" t="n"/>
      <c r="W302" s="402" t="n">
        <v>0</v>
      </c>
      <c r="X302" s="402" t="n">
        <v>1</v>
      </c>
      <c r="Y302" s="402" t="n">
        <v>0</v>
      </c>
      <c r="Z302" s="402" t="n"/>
      <c r="AA302" s="402" t="n"/>
      <c r="AB302" s="402" t="n"/>
    </row>
    <row r="303">
      <c r="A303" s="402" t="n">
        <v>50</v>
      </c>
      <c r="B303" s="402" t="n">
        <v>0</v>
      </c>
      <c r="C303" s="402" t="n">
        <v>0</v>
      </c>
      <c r="D303" s="402" t="n">
        <v>1</v>
      </c>
      <c r="E303" s="402" t="n">
        <v>226</v>
      </c>
      <c r="F303" s="402">
        <f>ROUND(Source!AW297,O303)</f>
        <v/>
      </c>
      <c r="G303" s="402" t="inlineStr">
        <is>
          <t>СтМат</t>
        </is>
      </c>
      <c r="H303" s="402" t="inlineStr">
        <is>
          <t>Стоимость материалов (всего)</t>
        </is>
      </c>
      <c r="I303" s="402" t="n"/>
      <c r="J303" s="402" t="n"/>
      <c r="K303" s="402" t="n">
        <v>226</v>
      </c>
      <c r="L303" s="402" t="n">
        <v>5</v>
      </c>
      <c r="M303" s="402" t="n">
        <v>3</v>
      </c>
      <c r="N303" s="402" t="inlineStr"/>
      <c r="O303" s="402" t="n">
        <v>0</v>
      </c>
      <c r="P303" s="402" t="n"/>
      <c r="Q303" s="402" t="n"/>
      <c r="R303" s="402" t="n"/>
      <c r="S303" s="402" t="n"/>
      <c r="T303" s="402" t="n"/>
      <c r="U303" s="402" t="n"/>
      <c r="V303" s="402" t="n"/>
      <c r="W303" s="402" t="n">
        <v>0</v>
      </c>
      <c r="X303" s="402" t="n">
        <v>1</v>
      </c>
      <c r="Y303" s="402" t="n">
        <v>0</v>
      </c>
      <c r="Z303" s="402" t="n"/>
      <c r="AA303" s="402" t="n"/>
      <c r="AB303" s="402" t="n"/>
    </row>
    <row r="304">
      <c r="A304" s="402" t="n">
        <v>50</v>
      </c>
      <c r="B304" s="402" t="n">
        <v>0</v>
      </c>
      <c r="C304" s="402" t="n">
        <v>0</v>
      </c>
      <c r="D304" s="402" t="n">
        <v>1</v>
      </c>
      <c r="E304" s="402" t="n">
        <v>227</v>
      </c>
      <c r="F304" s="402">
        <f>ROUND(Source!AX297,O304)</f>
        <v/>
      </c>
      <c r="G304" s="402" t="inlineStr">
        <is>
          <t>СтМатЗак</t>
        </is>
      </c>
      <c r="H304" s="402" t="inlineStr">
        <is>
          <t>Стоимость материалов заказчика</t>
        </is>
      </c>
      <c r="I304" s="402" t="n"/>
      <c r="J304" s="402" t="n"/>
      <c r="K304" s="402" t="n">
        <v>227</v>
      </c>
      <c r="L304" s="402" t="n">
        <v>6</v>
      </c>
      <c r="M304" s="402" t="n">
        <v>3</v>
      </c>
      <c r="N304" s="402" t="inlineStr"/>
      <c r="O304" s="402" t="n">
        <v>0</v>
      </c>
      <c r="P304" s="402" t="n"/>
      <c r="Q304" s="402" t="n"/>
      <c r="R304" s="402" t="n"/>
      <c r="S304" s="402" t="n"/>
      <c r="T304" s="402" t="n"/>
      <c r="U304" s="402" t="n"/>
      <c r="V304" s="402" t="n"/>
      <c r="W304" s="402" t="n">
        <v>0</v>
      </c>
      <c r="X304" s="402" t="n">
        <v>1</v>
      </c>
      <c r="Y304" s="402" t="n">
        <v>0</v>
      </c>
      <c r="Z304" s="402" t="n"/>
      <c r="AA304" s="402" t="n"/>
      <c r="AB304" s="402" t="n"/>
    </row>
    <row r="305">
      <c r="A305" s="402" t="n">
        <v>50</v>
      </c>
      <c r="B305" s="402" t="n">
        <v>0</v>
      </c>
      <c r="C305" s="402" t="n">
        <v>0</v>
      </c>
      <c r="D305" s="402" t="n">
        <v>1</v>
      </c>
      <c r="E305" s="402" t="n">
        <v>228</v>
      </c>
      <c r="F305" s="402">
        <f>ROUND(Source!AY297,O305)</f>
        <v/>
      </c>
      <c r="G305" s="402" t="inlineStr">
        <is>
          <t>СтМатПод</t>
        </is>
      </c>
      <c r="H305" s="402" t="inlineStr">
        <is>
          <t>Стоимость материалов подрядчика</t>
        </is>
      </c>
      <c r="I305" s="402" t="n"/>
      <c r="J305" s="402" t="n"/>
      <c r="K305" s="402" t="n">
        <v>228</v>
      </c>
      <c r="L305" s="402" t="n">
        <v>7</v>
      </c>
      <c r="M305" s="402" t="n">
        <v>3</v>
      </c>
      <c r="N305" s="402" t="inlineStr"/>
      <c r="O305" s="402" t="n">
        <v>0</v>
      </c>
      <c r="P305" s="402" t="n"/>
      <c r="Q305" s="402" t="n"/>
      <c r="R305" s="402" t="n"/>
      <c r="S305" s="402" t="n"/>
      <c r="T305" s="402" t="n"/>
      <c r="U305" s="402" t="n"/>
      <c r="V305" s="402" t="n"/>
      <c r="W305" s="402" t="n">
        <v>0</v>
      </c>
      <c r="X305" s="402" t="n">
        <v>1</v>
      </c>
      <c r="Y305" s="402" t="n">
        <v>0</v>
      </c>
      <c r="Z305" s="402" t="n"/>
      <c r="AA305" s="402" t="n"/>
      <c r="AB305" s="402" t="n"/>
    </row>
    <row r="306">
      <c r="A306" s="402" t="n">
        <v>50</v>
      </c>
      <c r="B306" s="402" t="n">
        <v>0</v>
      </c>
      <c r="C306" s="402" t="n">
        <v>0</v>
      </c>
      <c r="D306" s="402" t="n">
        <v>1</v>
      </c>
      <c r="E306" s="402" t="n">
        <v>216</v>
      </c>
      <c r="F306" s="402">
        <f>ROUND(Source!AP297,O306)</f>
        <v/>
      </c>
      <c r="G306" s="402" t="inlineStr">
        <is>
          <t>Оборуд</t>
        </is>
      </c>
      <c r="H306" s="402" t="inlineStr">
        <is>
          <t>Стоимость оборудования (всего)</t>
        </is>
      </c>
      <c r="I306" s="402" t="n"/>
      <c r="J306" s="402" t="n"/>
      <c r="K306" s="402" t="n">
        <v>216</v>
      </c>
      <c r="L306" s="402" t="n">
        <v>8</v>
      </c>
      <c r="M306" s="402" t="n">
        <v>3</v>
      </c>
      <c r="N306" s="402" t="inlineStr"/>
      <c r="O306" s="402" t="n">
        <v>0</v>
      </c>
      <c r="P306" s="402" t="n"/>
      <c r="Q306" s="402" t="n"/>
      <c r="R306" s="402" t="n"/>
      <c r="S306" s="402" t="n"/>
      <c r="T306" s="402" t="n"/>
      <c r="U306" s="402" t="n"/>
      <c r="V306" s="402" t="n"/>
      <c r="W306" s="402" t="n">
        <v>0</v>
      </c>
      <c r="X306" s="402" t="n">
        <v>1</v>
      </c>
      <c r="Y306" s="402" t="n">
        <v>0</v>
      </c>
      <c r="Z306" s="402" t="n"/>
      <c r="AA306" s="402" t="n"/>
      <c r="AB306" s="402" t="n"/>
    </row>
    <row r="307">
      <c r="A307" s="402" t="n">
        <v>50</v>
      </c>
      <c r="B307" s="402" t="n">
        <v>0</v>
      </c>
      <c r="C307" s="402" t="n">
        <v>0</v>
      </c>
      <c r="D307" s="402" t="n">
        <v>1</v>
      </c>
      <c r="E307" s="402" t="n">
        <v>223</v>
      </c>
      <c r="F307" s="402">
        <f>ROUND(Source!AQ297,O307)</f>
        <v/>
      </c>
      <c r="G307" s="402" t="inlineStr">
        <is>
          <t>ОборудЗак</t>
        </is>
      </c>
      <c r="H307" s="402" t="inlineStr">
        <is>
          <t>Стоимость оборудования заказчика</t>
        </is>
      </c>
      <c r="I307" s="402" t="n"/>
      <c r="J307" s="402" t="n"/>
      <c r="K307" s="402" t="n">
        <v>223</v>
      </c>
      <c r="L307" s="402" t="n">
        <v>9</v>
      </c>
      <c r="M307" s="402" t="n">
        <v>3</v>
      </c>
      <c r="N307" s="402" t="inlineStr"/>
      <c r="O307" s="402" t="n">
        <v>0</v>
      </c>
      <c r="P307" s="402" t="n"/>
      <c r="Q307" s="402" t="n"/>
      <c r="R307" s="402" t="n"/>
      <c r="S307" s="402" t="n"/>
      <c r="T307" s="402" t="n"/>
      <c r="U307" s="402" t="n"/>
      <c r="V307" s="402" t="n"/>
      <c r="W307" s="402" t="n">
        <v>0</v>
      </c>
      <c r="X307" s="402" t="n">
        <v>1</v>
      </c>
      <c r="Y307" s="402" t="n">
        <v>0</v>
      </c>
      <c r="Z307" s="402" t="n"/>
      <c r="AA307" s="402" t="n"/>
      <c r="AB307" s="402" t="n"/>
    </row>
    <row r="308">
      <c r="A308" s="402" t="n">
        <v>50</v>
      </c>
      <c r="B308" s="402" t="n">
        <v>0</v>
      </c>
      <c r="C308" s="402" t="n">
        <v>0</v>
      </c>
      <c r="D308" s="402" t="n">
        <v>1</v>
      </c>
      <c r="E308" s="402" t="n">
        <v>229</v>
      </c>
      <c r="F308" s="402">
        <f>ROUND(Source!AZ297,O308)</f>
        <v/>
      </c>
      <c r="G308" s="402" t="inlineStr">
        <is>
          <t>ОборудПод</t>
        </is>
      </c>
      <c r="H308" s="402" t="inlineStr">
        <is>
          <t>Стоимость оборудования подрядчика</t>
        </is>
      </c>
      <c r="I308" s="402" t="n"/>
      <c r="J308" s="402" t="n"/>
      <c r="K308" s="402" t="n">
        <v>229</v>
      </c>
      <c r="L308" s="402" t="n">
        <v>10</v>
      </c>
      <c r="M308" s="402" t="n">
        <v>3</v>
      </c>
      <c r="N308" s="402" t="inlineStr"/>
      <c r="O308" s="402" t="n">
        <v>0</v>
      </c>
      <c r="P308" s="402" t="n"/>
      <c r="Q308" s="402" t="n"/>
      <c r="R308" s="402" t="n"/>
      <c r="S308" s="402" t="n"/>
      <c r="T308" s="402" t="n"/>
      <c r="U308" s="402" t="n"/>
      <c r="V308" s="402" t="n"/>
      <c r="W308" s="402" t="n">
        <v>0</v>
      </c>
      <c r="X308" s="402" t="n">
        <v>1</v>
      </c>
      <c r="Y308" s="402" t="n">
        <v>0</v>
      </c>
      <c r="Z308" s="402" t="n"/>
      <c r="AA308" s="402" t="n"/>
      <c r="AB308" s="402" t="n"/>
    </row>
    <row r="309">
      <c r="A309" s="402" t="n">
        <v>50</v>
      </c>
      <c r="B309" s="402" t="n">
        <v>0</v>
      </c>
      <c r="C309" s="402" t="n">
        <v>0</v>
      </c>
      <c r="D309" s="402" t="n">
        <v>1</v>
      </c>
      <c r="E309" s="402" t="n">
        <v>203</v>
      </c>
      <c r="F309" s="402">
        <f>ROUND(Source!Q297,O309)</f>
        <v/>
      </c>
      <c r="G309" s="402" t="inlineStr">
        <is>
          <t>ЭММ</t>
        </is>
      </c>
      <c r="H309" s="402" t="inlineStr">
        <is>
          <t>Эксплуатация машин</t>
        </is>
      </c>
      <c r="I309" s="402" t="n"/>
      <c r="J309" s="402" t="n"/>
      <c r="K309" s="402" t="n">
        <v>203</v>
      </c>
      <c r="L309" s="402" t="n">
        <v>11</v>
      </c>
      <c r="M309" s="402" t="n">
        <v>3</v>
      </c>
      <c r="N309" s="402" t="inlineStr"/>
      <c r="O309" s="402" t="n">
        <v>0</v>
      </c>
      <c r="P309" s="402" t="n"/>
      <c r="Q309" s="402" t="n"/>
      <c r="R309" s="402" t="n"/>
      <c r="S309" s="402" t="n"/>
      <c r="T309" s="402" t="n"/>
      <c r="U309" s="402" t="n"/>
      <c r="V309" s="402" t="n"/>
      <c r="W309" s="402" t="n">
        <v>0</v>
      </c>
      <c r="X309" s="402" t="n">
        <v>1</v>
      </c>
      <c r="Y309" s="402" t="n">
        <v>0</v>
      </c>
      <c r="Z309" s="402" t="n"/>
      <c r="AA309" s="402" t="n"/>
      <c r="AB309" s="402" t="n"/>
    </row>
    <row r="310">
      <c r="A310" s="402" t="n">
        <v>50</v>
      </c>
      <c r="B310" s="402" t="n">
        <v>0</v>
      </c>
      <c r="C310" s="402" t="n">
        <v>0</v>
      </c>
      <c r="D310" s="402" t="n">
        <v>1</v>
      </c>
      <c r="E310" s="402" t="n">
        <v>231</v>
      </c>
      <c r="F310" s="402">
        <f>ROUND(Source!BB297,O310)</f>
        <v/>
      </c>
      <c r="G310" s="402" t="inlineStr">
        <is>
          <t>ЭММсНРиСП</t>
        </is>
      </c>
      <c r="H310" s="402" t="inlineStr">
        <is>
          <t>Эксплуатация машин по ТСН-2001.16</t>
        </is>
      </c>
      <c r="I310" s="402" t="n"/>
      <c r="J310" s="402" t="n"/>
      <c r="K310" s="402" t="n">
        <v>231</v>
      </c>
      <c r="L310" s="402" t="n">
        <v>12</v>
      </c>
      <c r="M310" s="402" t="n">
        <v>3</v>
      </c>
      <c r="N310" s="402" t="inlineStr"/>
      <c r="O310" s="402" t="n">
        <v>0</v>
      </c>
      <c r="P310" s="402" t="n"/>
      <c r="Q310" s="402" t="n"/>
      <c r="R310" s="402" t="n"/>
      <c r="S310" s="402" t="n"/>
      <c r="T310" s="402" t="n"/>
      <c r="U310" s="402" t="n"/>
      <c r="V310" s="402" t="n"/>
      <c r="W310" s="402" t="n">
        <v>0</v>
      </c>
      <c r="X310" s="402" t="n">
        <v>1</v>
      </c>
      <c r="Y310" s="402" t="n">
        <v>0</v>
      </c>
      <c r="Z310" s="402" t="n"/>
      <c r="AA310" s="402" t="n"/>
      <c r="AB310" s="402" t="n"/>
    </row>
    <row r="311">
      <c r="A311" s="402" t="n">
        <v>50</v>
      </c>
      <c r="B311" s="402" t="n">
        <v>0</v>
      </c>
      <c r="C311" s="402" t="n">
        <v>0</v>
      </c>
      <c r="D311" s="402" t="n">
        <v>1</v>
      </c>
      <c r="E311" s="402" t="n">
        <v>204</v>
      </c>
      <c r="F311" s="402">
        <f>ROUND(Source!R297,O311)</f>
        <v/>
      </c>
      <c r="G311" s="402" t="inlineStr">
        <is>
          <t>ЗПМ</t>
        </is>
      </c>
      <c r="H311" s="402" t="inlineStr">
        <is>
          <t>ЗП машинистов</t>
        </is>
      </c>
      <c r="I311" s="402" t="n"/>
      <c r="J311" s="402" t="n"/>
      <c r="K311" s="402" t="n">
        <v>204</v>
      </c>
      <c r="L311" s="402" t="n">
        <v>13</v>
      </c>
      <c r="M311" s="402" t="n">
        <v>3</v>
      </c>
      <c r="N311" s="402" t="inlineStr"/>
      <c r="O311" s="402" t="n">
        <v>0</v>
      </c>
      <c r="P311" s="402" t="n"/>
      <c r="Q311" s="402" t="n"/>
      <c r="R311" s="402" t="n"/>
      <c r="S311" s="402" t="n"/>
      <c r="T311" s="402" t="n"/>
      <c r="U311" s="402" t="n"/>
      <c r="V311" s="402" t="n"/>
      <c r="W311" s="402" t="n">
        <v>0</v>
      </c>
      <c r="X311" s="402" t="n">
        <v>1</v>
      </c>
      <c r="Y311" s="402" t="n">
        <v>0</v>
      </c>
      <c r="Z311" s="402" t="n"/>
      <c r="AA311" s="402" t="n"/>
      <c r="AB311" s="402" t="n"/>
    </row>
    <row r="312">
      <c r="A312" s="402" t="n">
        <v>50</v>
      </c>
      <c r="B312" s="402" t="n">
        <v>0</v>
      </c>
      <c r="C312" s="402" t="n">
        <v>0</v>
      </c>
      <c r="D312" s="402" t="n">
        <v>1</v>
      </c>
      <c r="E312" s="402" t="n">
        <v>205</v>
      </c>
      <c r="F312" s="402">
        <f>ROUND(Source!S297,O312)</f>
        <v/>
      </c>
      <c r="G312" s="402" t="inlineStr">
        <is>
          <t>ОЗП</t>
        </is>
      </c>
      <c r="H312" s="402" t="inlineStr">
        <is>
          <t>Основная ЗП рабочих</t>
        </is>
      </c>
      <c r="I312" s="402" t="n"/>
      <c r="J312" s="402" t="n"/>
      <c r="K312" s="402" t="n">
        <v>205</v>
      </c>
      <c r="L312" s="402" t="n">
        <v>14</v>
      </c>
      <c r="M312" s="402" t="n">
        <v>3</v>
      </c>
      <c r="N312" s="402" t="inlineStr"/>
      <c r="O312" s="402" t="n">
        <v>0</v>
      </c>
      <c r="P312" s="402" t="n"/>
      <c r="Q312" s="402" t="n"/>
      <c r="R312" s="402" t="n"/>
      <c r="S312" s="402" t="n"/>
      <c r="T312" s="402" t="n"/>
      <c r="U312" s="402" t="n"/>
      <c r="V312" s="402" t="n"/>
      <c r="W312" s="402" t="n">
        <v>0</v>
      </c>
      <c r="X312" s="402" t="n">
        <v>1</v>
      </c>
      <c r="Y312" s="402" t="n">
        <v>0</v>
      </c>
      <c r="Z312" s="402" t="n"/>
      <c r="AA312" s="402" t="n"/>
      <c r="AB312" s="402" t="n"/>
    </row>
    <row r="313">
      <c r="A313" s="402" t="n">
        <v>50</v>
      </c>
      <c r="B313" s="402" t="n">
        <v>0</v>
      </c>
      <c r="C313" s="402" t="n">
        <v>0</v>
      </c>
      <c r="D313" s="402" t="n">
        <v>1</v>
      </c>
      <c r="E313" s="402" t="n">
        <v>232</v>
      </c>
      <c r="F313" s="402">
        <f>ROUND(Source!BC297,O313)</f>
        <v/>
      </c>
      <c r="G313" s="402" t="inlineStr">
        <is>
          <t>ОЗПсНРиСП</t>
        </is>
      </c>
      <c r="H313" s="402" t="inlineStr">
        <is>
          <t>Основная ЗП рабочих по ТСН-2001.16</t>
        </is>
      </c>
      <c r="I313" s="402" t="n"/>
      <c r="J313" s="402" t="n"/>
      <c r="K313" s="402" t="n">
        <v>232</v>
      </c>
      <c r="L313" s="402" t="n">
        <v>15</v>
      </c>
      <c r="M313" s="402" t="n">
        <v>3</v>
      </c>
      <c r="N313" s="402" t="inlineStr"/>
      <c r="O313" s="402" t="n">
        <v>0</v>
      </c>
      <c r="P313" s="402" t="n"/>
      <c r="Q313" s="402" t="n"/>
      <c r="R313" s="402" t="n"/>
      <c r="S313" s="402" t="n"/>
      <c r="T313" s="402" t="n"/>
      <c r="U313" s="402" t="n"/>
      <c r="V313" s="402" t="n"/>
      <c r="W313" s="402" t="n">
        <v>0</v>
      </c>
      <c r="X313" s="402" t="n">
        <v>1</v>
      </c>
      <c r="Y313" s="402" t="n">
        <v>0</v>
      </c>
      <c r="Z313" s="402" t="n"/>
      <c r="AA313" s="402" t="n"/>
      <c r="AB313" s="402" t="n"/>
    </row>
    <row r="314">
      <c r="A314" s="402" t="n">
        <v>50</v>
      </c>
      <c r="B314" s="402" t="n">
        <v>0</v>
      </c>
      <c r="C314" s="402" t="n">
        <v>0</v>
      </c>
      <c r="D314" s="402" t="n">
        <v>1</v>
      </c>
      <c r="E314" s="402" t="n">
        <v>214</v>
      </c>
      <c r="F314" s="402">
        <f>ROUND(Source!AS297,O314)</f>
        <v/>
      </c>
      <c r="G314" s="402" t="inlineStr">
        <is>
          <t>Строит</t>
        </is>
      </c>
      <c r="H314" s="402" t="inlineStr">
        <is>
          <t>Строительные работы с НР и СП</t>
        </is>
      </c>
      <c r="I314" s="402" t="n"/>
      <c r="J314" s="402" t="n"/>
      <c r="K314" s="402" t="n">
        <v>214</v>
      </c>
      <c r="L314" s="402" t="n">
        <v>16</v>
      </c>
      <c r="M314" s="402" t="n">
        <v>3</v>
      </c>
      <c r="N314" s="402" t="inlineStr"/>
      <c r="O314" s="402" t="n">
        <v>0</v>
      </c>
      <c r="P314" s="402" t="n"/>
      <c r="Q314" s="402" t="n"/>
      <c r="R314" s="402" t="n"/>
      <c r="S314" s="402" t="n"/>
      <c r="T314" s="402" t="n"/>
      <c r="U314" s="402" t="n"/>
      <c r="V314" s="402" t="n"/>
      <c r="W314" s="402" t="n">
        <v>0</v>
      </c>
      <c r="X314" s="402" t="n">
        <v>1</v>
      </c>
      <c r="Y314" s="402" t="n">
        <v>0</v>
      </c>
      <c r="Z314" s="402" t="n"/>
      <c r="AA314" s="402" t="n"/>
      <c r="AB314" s="402" t="n"/>
    </row>
    <row r="315">
      <c r="A315" s="402" t="n">
        <v>50</v>
      </c>
      <c r="B315" s="402" t="n">
        <v>0</v>
      </c>
      <c r="C315" s="402" t="n">
        <v>0</v>
      </c>
      <c r="D315" s="402" t="n">
        <v>1</v>
      </c>
      <c r="E315" s="402" t="n">
        <v>215</v>
      </c>
      <c r="F315" s="402">
        <f>ROUND(Source!AT297,O315)</f>
        <v/>
      </c>
      <c r="G315" s="402" t="inlineStr">
        <is>
          <t>Монтаж</t>
        </is>
      </c>
      <c r="H315" s="402" t="inlineStr">
        <is>
          <t>Монтажные работы с НР и СП</t>
        </is>
      </c>
      <c r="I315" s="402" t="n"/>
      <c r="J315" s="402" t="n"/>
      <c r="K315" s="402" t="n">
        <v>215</v>
      </c>
      <c r="L315" s="402" t="n">
        <v>17</v>
      </c>
      <c r="M315" s="402" t="n">
        <v>3</v>
      </c>
      <c r="N315" s="402" t="inlineStr"/>
      <c r="O315" s="402" t="n">
        <v>0</v>
      </c>
      <c r="P315" s="402" t="n"/>
      <c r="Q315" s="402" t="n"/>
      <c r="R315" s="402" t="n"/>
      <c r="S315" s="402" t="n"/>
      <c r="T315" s="402" t="n"/>
      <c r="U315" s="402" t="n"/>
      <c r="V315" s="402" t="n"/>
      <c r="W315" s="402" t="n">
        <v>0</v>
      </c>
      <c r="X315" s="402" t="n">
        <v>1</v>
      </c>
      <c r="Y315" s="402" t="n">
        <v>0</v>
      </c>
      <c r="Z315" s="402" t="n"/>
      <c r="AA315" s="402" t="n"/>
      <c r="AB315" s="402" t="n"/>
    </row>
    <row r="316">
      <c r="A316" s="402" t="n">
        <v>50</v>
      </c>
      <c r="B316" s="402" t="n">
        <v>0</v>
      </c>
      <c r="C316" s="402" t="n">
        <v>0</v>
      </c>
      <c r="D316" s="402" t="n">
        <v>1</v>
      </c>
      <c r="E316" s="402" t="n">
        <v>217</v>
      </c>
      <c r="F316" s="402">
        <f>ROUND(Source!AU297,O316)</f>
        <v/>
      </c>
      <c r="G316" s="402" t="inlineStr">
        <is>
          <t>Прочие</t>
        </is>
      </c>
      <c r="H316" s="402" t="inlineStr">
        <is>
          <t>Прочие работы с НР и СП</t>
        </is>
      </c>
      <c r="I316" s="402" t="n"/>
      <c r="J316" s="402" t="n"/>
      <c r="K316" s="402" t="n">
        <v>217</v>
      </c>
      <c r="L316" s="402" t="n">
        <v>18</v>
      </c>
      <c r="M316" s="402" t="n">
        <v>3</v>
      </c>
      <c r="N316" s="402" t="inlineStr"/>
      <c r="O316" s="402" t="n">
        <v>0</v>
      </c>
      <c r="P316" s="402" t="n"/>
      <c r="Q316" s="402" t="n"/>
      <c r="R316" s="402" t="n"/>
      <c r="S316" s="402" t="n"/>
      <c r="T316" s="402" t="n"/>
      <c r="U316" s="402" t="n"/>
      <c r="V316" s="402" t="n"/>
      <c r="W316" s="402" t="n">
        <v>0</v>
      </c>
      <c r="X316" s="402" t="n">
        <v>1</v>
      </c>
      <c r="Y316" s="402" t="n">
        <v>0</v>
      </c>
      <c r="Z316" s="402" t="n"/>
      <c r="AA316" s="402" t="n"/>
      <c r="AB316" s="402" t="n"/>
    </row>
    <row r="317">
      <c r="A317" s="402" t="n">
        <v>50</v>
      </c>
      <c r="B317" s="402" t="n">
        <v>0</v>
      </c>
      <c r="C317" s="402" t="n">
        <v>0</v>
      </c>
      <c r="D317" s="402" t="n">
        <v>1</v>
      </c>
      <c r="E317" s="402" t="n">
        <v>230</v>
      </c>
      <c r="F317" s="402">
        <f>ROUND(Source!BA297,O317)</f>
        <v/>
      </c>
      <c r="G317" s="402" t="inlineStr">
        <is>
          <t>ПрочиеЗатр</t>
        </is>
      </c>
      <c r="H317" s="402" t="inlineStr">
        <is>
          <t>Прочие затраты по ТСН-2001.16</t>
        </is>
      </c>
      <c r="I317" s="402" t="n"/>
      <c r="J317" s="402" t="n"/>
      <c r="K317" s="402" t="n">
        <v>230</v>
      </c>
      <c r="L317" s="402" t="n">
        <v>19</v>
      </c>
      <c r="M317" s="402" t="n">
        <v>3</v>
      </c>
      <c r="N317" s="402" t="inlineStr"/>
      <c r="O317" s="402" t="n">
        <v>0</v>
      </c>
      <c r="P317" s="402" t="n"/>
      <c r="Q317" s="402" t="n"/>
      <c r="R317" s="402" t="n"/>
      <c r="S317" s="402" t="n"/>
      <c r="T317" s="402" t="n"/>
      <c r="U317" s="402" t="n"/>
      <c r="V317" s="402" t="n"/>
      <c r="W317" s="402" t="n">
        <v>0</v>
      </c>
      <c r="X317" s="402" t="n">
        <v>1</v>
      </c>
      <c r="Y317" s="402" t="n">
        <v>0</v>
      </c>
      <c r="Z317" s="402" t="n"/>
      <c r="AA317" s="402" t="n"/>
      <c r="AB317" s="402" t="n"/>
    </row>
    <row r="318">
      <c r="A318" s="402" t="n">
        <v>50</v>
      </c>
      <c r="B318" s="402" t="n">
        <v>0</v>
      </c>
      <c r="C318" s="402" t="n">
        <v>0</v>
      </c>
      <c r="D318" s="402" t="n">
        <v>1</v>
      </c>
      <c r="E318" s="402" t="n">
        <v>206</v>
      </c>
      <c r="F318" s="402">
        <f>ROUND(Source!T297,O318)</f>
        <v/>
      </c>
      <c r="G318" s="402" t="inlineStr">
        <is>
          <t>ВозврМат</t>
        </is>
      </c>
      <c r="H318" s="402" t="inlineStr">
        <is>
          <t>Возврат материалов</t>
        </is>
      </c>
      <c r="I318" s="402" t="n"/>
      <c r="J318" s="402" t="n"/>
      <c r="K318" s="402" t="n">
        <v>206</v>
      </c>
      <c r="L318" s="402" t="n">
        <v>20</v>
      </c>
      <c r="M318" s="402" t="n">
        <v>3</v>
      </c>
      <c r="N318" s="402" t="inlineStr"/>
      <c r="O318" s="402" t="n">
        <v>0</v>
      </c>
      <c r="P318" s="402" t="n"/>
      <c r="Q318" s="402" t="n"/>
      <c r="R318" s="402" t="n"/>
      <c r="S318" s="402" t="n"/>
      <c r="T318" s="402" t="n"/>
      <c r="U318" s="402" t="n"/>
      <c r="V318" s="402" t="n"/>
      <c r="W318" s="402" t="n">
        <v>0</v>
      </c>
      <c r="X318" s="402" t="n">
        <v>1</v>
      </c>
      <c r="Y318" s="402" t="n">
        <v>0</v>
      </c>
      <c r="Z318" s="402" t="n"/>
      <c r="AA318" s="402" t="n"/>
      <c r="AB318" s="402" t="n"/>
    </row>
    <row r="319">
      <c r="A319" s="402" t="n">
        <v>50</v>
      </c>
      <c r="B319" s="402" t="n">
        <v>0</v>
      </c>
      <c r="C319" s="402" t="n">
        <v>0</v>
      </c>
      <c r="D319" s="402" t="n">
        <v>1</v>
      </c>
      <c r="E319" s="402" t="n">
        <v>207</v>
      </c>
      <c r="F319" s="402">
        <f>ROUND(Source!U297,O319)</f>
        <v/>
      </c>
      <c r="G319" s="402" t="inlineStr">
        <is>
          <t>ТрудСтр</t>
        </is>
      </c>
      <c r="H319" s="402" t="inlineStr">
        <is>
          <t>Трудозатраты строителей</t>
        </is>
      </c>
      <c r="I319" s="402" t="n"/>
      <c r="J319" s="402" t="n"/>
      <c r="K319" s="402" t="n">
        <v>207</v>
      </c>
      <c r="L319" s="402" t="n">
        <v>21</v>
      </c>
      <c r="M319" s="402" t="n">
        <v>3</v>
      </c>
      <c r="N319" s="402" t="inlineStr"/>
      <c r="O319" s="402" t="n">
        <v>7</v>
      </c>
      <c r="P319" s="402" t="n"/>
      <c r="Q319" s="402" t="n"/>
      <c r="R319" s="402" t="n"/>
      <c r="S319" s="402" t="n"/>
      <c r="T319" s="402" t="n"/>
      <c r="U319" s="402" t="n"/>
      <c r="V319" s="402" t="n"/>
      <c r="W319" s="402" t="n">
        <v>0</v>
      </c>
      <c r="X319" s="402" t="n">
        <v>1</v>
      </c>
      <c r="Y319" s="402" t="n">
        <v>0</v>
      </c>
      <c r="Z319" s="402" t="n"/>
      <c r="AA319" s="402" t="n"/>
      <c r="AB319" s="402" t="n"/>
    </row>
    <row r="320">
      <c r="A320" s="402" t="n">
        <v>50</v>
      </c>
      <c r="B320" s="402" t="n">
        <v>0</v>
      </c>
      <c r="C320" s="402" t="n">
        <v>0</v>
      </c>
      <c r="D320" s="402" t="n">
        <v>1</v>
      </c>
      <c r="E320" s="402" t="n">
        <v>208</v>
      </c>
      <c r="F320" s="402">
        <f>ROUND(Source!V297,O320)</f>
        <v/>
      </c>
      <c r="G320" s="402" t="inlineStr">
        <is>
          <t>ТрудМаш</t>
        </is>
      </c>
      <c r="H320" s="402" t="inlineStr">
        <is>
          <t>Трудозатраты машинистов</t>
        </is>
      </c>
      <c r="I320" s="402" t="n"/>
      <c r="J320" s="402" t="n"/>
      <c r="K320" s="402" t="n">
        <v>208</v>
      </c>
      <c r="L320" s="402" t="n">
        <v>22</v>
      </c>
      <c r="M320" s="402" t="n">
        <v>3</v>
      </c>
      <c r="N320" s="402" t="inlineStr"/>
      <c r="O320" s="402" t="n">
        <v>7</v>
      </c>
      <c r="P320" s="402" t="n"/>
      <c r="Q320" s="402" t="n"/>
      <c r="R320" s="402" t="n"/>
      <c r="S320" s="402" t="n"/>
      <c r="T320" s="402" t="n"/>
      <c r="U320" s="402" t="n"/>
      <c r="V320" s="402" t="n"/>
      <c r="W320" s="402" t="n">
        <v>0</v>
      </c>
      <c r="X320" s="402" t="n">
        <v>1</v>
      </c>
      <c r="Y320" s="402" t="n">
        <v>0</v>
      </c>
      <c r="Z320" s="402" t="n"/>
      <c r="AA320" s="402" t="n"/>
      <c r="AB320" s="402" t="n"/>
    </row>
    <row r="321">
      <c r="A321" s="402" t="n">
        <v>50</v>
      </c>
      <c r="B321" s="402" t="n">
        <v>0</v>
      </c>
      <c r="C321" s="402" t="n">
        <v>0</v>
      </c>
      <c r="D321" s="402" t="n">
        <v>1</v>
      </c>
      <c r="E321" s="402" t="n">
        <v>209</v>
      </c>
      <c r="F321" s="402">
        <f>ROUND(Source!W297,O321)</f>
        <v/>
      </c>
      <c r="G321" s="402" t="inlineStr">
        <is>
          <t>ТранспМат</t>
        </is>
      </c>
      <c r="H321" s="402" t="inlineStr">
        <is>
          <t>Транспорт материалов</t>
        </is>
      </c>
      <c r="I321" s="402" t="n"/>
      <c r="J321" s="402" t="n"/>
      <c r="K321" s="402" t="n">
        <v>209</v>
      </c>
      <c r="L321" s="402" t="n">
        <v>23</v>
      </c>
      <c r="M321" s="402" t="n">
        <v>3</v>
      </c>
      <c r="N321" s="402" t="inlineStr"/>
      <c r="O321" s="402" t="n">
        <v>0</v>
      </c>
      <c r="P321" s="402" t="n"/>
      <c r="Q321" s="402" t="n"/>
      <c r="R321" s="402" t="n"/>
      <c r="S321" s="402" t="n"/>
      <c r="T321" s="402" t="n"/>
      <c r="U321" s="402" t="n"/>
      <c r="V321" s="402" t="n"/>
      <c r="W321" s="402" t="n">
        <v>0</v>
      </c>
      <c r="X321" s="402" t="n">
        <v>1</v>
      </c>
      <c r="Y321" s="402" t="n">
        <v>0</v>
      </c>
      <c r="Z321" s="402" t="n"/>
      <c r="AA321" s="402" t="n"/>
      <c r="AB321" s="402" t="n"/>
    </row>
    <row r="322">
      <c r="A322" s="402" t="n">
        <v>50</v>
      </c>
      <c r="B322" s="402" t="n">
        <v>0</v>
      </c>
      <c r="C322" s="402" t="n">
        <v>0</v>
      </c>
      <c r="D322" s="402" t="n">
        <v>1</v>
      </c>
      <c r="E322" s="402" t="n">
        <v>233</v>
      </c>
      <c r="F322" s="402">
        <f>ROUND(Source!BD297,O322)</f>
        <v/>
      </c>
      <c r="G322" s="402" t="inlineStr">
        <is>
          <t>Перевозка</t>
        </is>
      </c>
      <c r="H322" s="402" t="inlineStr">
        <is>
          <t>Перевозка грузов</t>
        </is>
      </c>
      <c r="I322" s="402" t="n"/>
      <c r="J322" s="402" t="n"/>
      <c r="K322" s="402" t="n">
        <v>233</v>
      </c>
      <c r="L322" s="402" t="n">
        <v>24</v>
      </c>
      <c r="M322" s="402" t="n">
        <v>3</v>
      </c>
      <c r="N322" s="402" t="inlineStr"/>
      <c r="O322" s="402" t="n">
        <v>0</v>
      </c>
      <c r="P322" s="402" t="n"/>
      <c r="Q322" s="402" t="n"/>
      <c r="R322" s="402" t="n"/>
      <c r="S322" s="402" t="n"/>
      <c r="T322" s="402" t="n"/>
      <c r="U322" s="402" t="n"/>
      <c r="V322" s="402" t="n"/>
      <c r="W322" s="402" t="n">
        <v>0</v>
      </c>
      <c r="X322" s="402" t="n">
        <v>1</v>
      </c>
      <c r="Y322" s="402" t="n">
        <v>0</v>
      </c>
      <c r="Z322" s="402" t="n"/>
      <c r="AA322" s="402" t="n"/>
      <c r="AB322" s="402" t="n"/>
    </row>
    <row r="323">
      <c r="A323" s="402" t="n">
        <v>50</v>
      </c>
      <c r="B323" s="402" t="n">
        <v>0</v>
      </c>
      <c r="C323" s="402" t="n">
        <v>0</v>
      </c>
      <c r="D323" s="402" t="n">
        <v>1</v>
      </c>
      <c r="E323" s="402" t="n">
        <v>210</v>
      </c>
      <c r="F323" s="402">
        <f>ROUND(Source!X297,O323)</f>
        <v/>
      </c>
      <c r="G323" s="402" t="inlineStr">
        <is>
          <t>НР</t>
        </is>
      </c>
      <c r="H323" s="402" t="inlineStr">
        <is>
          <t>Накладные расходы</t>
        </is>
      </c>
      <c r="I323" s="402" t="n"/>
      <c r="J323" s="402" t="n"/>
      <c r="K323" s="402" t="n">
        <v>210</v>
      </c>
      <c r="L323" s="402" t="n">
        <v>25</v>
      </c>
      <c r="M323" s="402" t="n">
        <v>3</v>
      </c>
      <c r="N323" s="402" t="inlineStr"/>
      <c r="O323" s="402" t="n">
        <v>0</v>
      </c>
      <c r="P323" s="402" t="n"/>
      <c r="Q323" s="402" t="n"/>
      <c r="R323" s="402" t="n"/>
      <c r="S323" s="402" t="n"/>
      <c r="T323" s="402" t="n"/>
      <c r="U323" s="402" t="n"/>
      <c r="V323" s="402" t="n"/>
      <c r="W323" s="402" t="n">
        <v>0</v>
      </c>
      <c r="X323" s="402" t="n">
        <v>1</v>
      </c>
      <c r="Y323" s="402" t="n">
        <v>0</v>
      </c>
      <c r="Z323" s="402" t="n"/>
      <c r="AA323" s="402" t="n"/>
      <c r="AB323" s="402" t="n"/>
    </row>
    <row r="324">
      <c r="A324" s="402" t="n">
        <v>50</v>
      </c>
      <c r="B324" s="402" t="n">
        <v>0</v>
      </c>
      <c r="C324" s="402" t="n">
        <v>0</v>
      </c>
      <c r="D324" s="402" t="n">
        <v>1</v>
      </c>
      <c r="E324" s="402" t="n">
        <v>211</v>
      </c>
      <c r="F324" s="402">
        <f>ROUND(Source!Y297,O324)</f>
        <v/>
      </c>
      <c r="G324" s="402" t="inlineStr">
        <is>
          <t>СмПриб</t>
        </is>
      </c>
      <c r="H324" s="402" t="inlineStr">
        <is>
          <t>Сметная прибыль</t>
        </is>
      </c>
      <c r="I324" s="402" t="n"/>
      <c r="J324" s="402" t="n"/>
      <c r="K324" s="402" t="n">
        <v>211</v>
      </c>
      <c r="L324" s="402" t="n">
        <v>26</v>
      </c>
      <c r="M324" s="402" t="n">
        <v>3</v>
      </c>
      <c r="N324" s="402" t="inlineStr"/>
      <c r="O324" s="402" t="n">
        <v>0</v>
      </c>
      <c r="P324" s="402" t="n"/>
      <c r="Q324" s="402" t="n"/>
      <c r="R324" s="402" t="n"/>
      <c r="S324" s="402" t="n"/>
      <c r="T324" s="402" t="n"/>
      <c r="U324" s="402" t="n"/>
      <c r="V324" s="402" t="n"/>
      <c r="W324" s="402" t="n">
        <v>0</v>
      </c>
      <c r="X324" s="402" t="n">
        <v>1</v>
      </c>
      <c r="Y324" s="402" t="n">
        <v>0</v>
      </c>
      <c r="Z324" s="402" t="n"/>
      <c r="AA324" s="402" t="n"/>
      <c r="AB324" s="402" t="n"/>
    </row>
    <row r="325">
      <c r="A325" s="402" t="n">
        <v>50</v>
      </c>
      <c r="B325" s="402" t="n">
        <v>0</v>
      </c>
      <c r="C325" s="402" t="n">
        <v>0</v>
      </c>
      <c r="D325" s="402" t="n">
        <v>1</v>
      </c>
      <c r="E325" s="402" t="n">
        <v>224</v>
      </c>
      <c r="F325" s="402">
        <f>ROUND(Source!AR297,O325)</f>
        <v/>
      </c>
      <c r="G325" s="402" t="inlineStr">
        <is>
          <t>Всего</t>
        </is>
      </c>
      <c r="H325" s="402" t="inlineStr">
        <is>
          <t>Всего с НР и СП</t>
        </is>
      </c>
      <c r="I325" s="402" t="n"/>
      <c r="J325" s="402" t="n"/>
      <c r="K325" s="402" t="n">
        <v>224</v>
      </c>
      <c r="L325" s="402" t="n">
        <v>27</v>
      </c>
      <c r="M325" s="402" t="n">
        <v>3</v>
      </c>
      <c r="N325" s="402" t="inlineStr"/>
      <c r="O325" s="402" t="n">
        <v>0</v>
      </c>
      <c r="P325" s="402" t="n"/>
      <c r="Q325" s="402" t="n"/>
      <c r="R325" s="402" t="n"/>
      <c r="S325" s="402" t="n"/>
      <c r="T325" s="402" t="n"/>
      <c r="U325" s="402" t="n"/>
      <c r="V325" s="402" t="n"/>
      <c r="W325" s="402" t="n">
        <v>0</v>
      </c>
      <c r="X325" s="402" t="n">
        <v>1</v>
      </c>
      <c r="Y325" s="402" t="n">
        <v>0</v>
      </c>
      <c r="Z325" s="402" t="n"/>
      <c r="AA325" s="402" t="n"/>
      <c r="AB325" s="402" t="n"/>
    </row>
    <row r="326">
      <c r="A326" s="402" t="n">
        <v>50</v>
      </c>
      <c r="B326" s="402" t="n">
        <v>0</v>
      </c>
      <c r="C326" s="402" t="n">
        <v>0</v>
      </c>
      <c r="D326" s="402" t="n">
        <v>2</v>
      </c>
      <c r="E326" s="402" t="n">
        <v>0</v>
      </c>
      <c r="F326" s="402">
        <f>ROUND(F325,O326)</f>
        <v/>
      </c>
      <c r="G326" s="402" t="inlineStr">
        <is>
          <t>и1</t>
        </is>
      </c>
      <c r="H326" s="402" t="inlineStr">
        <is>
          <t>Итого</t>
        </is>
      </c>
      <c r="I326" s="402" t="n"/>
      <c r="J326" s="402" t="n"/>
      <c r="K326" s="402" t="n">
        <v>212</v>
      </c>
      <c r="L326" s="402" t="n">
        <v>28</v>
      </c>
      <c r="M326" s="402" t="n">
        <v>0</v>
      </c>
      <c r="N326" s="402" t="inlineStr"/>
      <c r="O326" s="402" t="n">
        <v>0</v>
      </c>
      <c r="P326" s="402" t="n"/>
      <c r="Q326" s="402" t="n"/>
      <c r="R326" s="402" t="n"/>
      <c r="S326" s="402" t="n"/>
      <c r="T326" s="402" t="n"/>
      <c r="U326" s="402" t="n"/>
      <c r="V326" s="402" t="n"/>
      <c r="W326" s="402" t="n">
        <v>0</v>
      </c>
      <c r="X326" s="402" t="n">
        <v>1</v>
      </c>
      <c r="Y326" s="402" t="n">
        <v>0</v>
      </c>
      <c r="Z326" s="402" t="n"/>
      <c r="AA326" s="402" t="n"/>
      <c r="AB326" s="402" t="n"/>
    </row>
    <row r="327">
      <c r="A327" s="402" t="n">
        <v>50</v>
      </c>
      <c r="B327" s="402" t="n">
        <v>0</v>
      </c>
      <c r="C327" s="402" t="n">
        <v>0</v>
      </c>
      <c r="D327" s="402" t="n">
        <v>2</v>
      </c>
      <c r="E327" s="402" t="n">
        <v>0</v>
      </c>
      <c r="F327" s="402">
        <f>ROUND(F326*0.22,O327)</f>
        <v/>
      </c>
      <c r="G327" s="402" t="inlineStr">
        <is>
          <t>и2</t>
        </is>
      </c>
      <c r="H327" s="402" t="inlineStr">
        <is>
          <t>НДС 22%</t>
        </is>
      </c>
      <c r="I327" s="402" t="n"/>
      <c r="J327" s="402" t="n"/>
      <c r="K327" s="402" t="n">
        <v>212</v>
      </c>
      <c r="L327" s="402" t="n">
        <v>29</v>
      </c>
      <c r="M327" s="402" t="n">
        <v>0</v>
      </c>
      <c r="N327" s="402" t="inlineStr"/>
      <c r="O327" s="402" t="n">
        <v>0</v>
      </c>
      <c r="P327" s="402" t="n"/>
      <c r="Q327" s="402" t="n"/>
      <c r="R327" s="402" t="n"/>
      <c r="S327" s="402" t="n"/>
      <c r="T327" s="402" t="n"/>
      <c r="U327" s="402" t="n"/>
      <c r="V327" s="402" t="n"/>
      <c r="W327" s="402" t="n">
        <v>0</v>
      </c>
      <c r="X327" s="402" t="n">
        <v>1</v>
      </c>
      <c r="Y327" s="402" t="n">
        <v>0</v>
      </c>
      <c r="Z327" s="402" t="n"/>
      <c r="AA327" s="402" t="n"/>
      <c r="AB327" s="402" t="n"/>
    </row>
    <row r="328">
      <c r="A328" s="402" t="n">
        <v>50</v>
      </c>
      <c r="B328" s="402" t="n">
        <v>0</v>
      </c>
      <c r="C328" s="402" t="n">
        <v>0</v>
      </c>
      <c r="D328" s="402" t="n">
        <v>2</v>
      </c>
      <c r="E328" s="402" t="n">
        <v>213</v>
      </c>
      <c r="F328" s="402">
        <f>ROUND(F326+F327,O328)</f>
        <v/>
      </c>
      <c r="G328" s="402" t="inlineStr">
        <is>
          <t>и3</t>
        </is>
      </c>
      <c r="H328" s="402" t="inlineStr">
        <is>
          <t>Всего</t>
        </is>
      </c>
      <c r="I328" s="402" t="n"/>
      <c r="J328" s="402" t="n"/>
      <c r="K328" s="402" t="n">
        <v>212</v>
      </c>
      <c r="L328" s="402" t="n">
        <v>30</v>
      </c>
      <c r="M328" s="402" t="n">
        <v>0</v>
      </c>
      <c r="N328" s="402" t="inlineStr"/>
      <c r="O328" s="402" t="n">
        <v>0</v>
      </c>
      <c r="P328" s="402" t="n"/>
      <c r="Q328" s="402" t="n"/>
      <c r="R328" s="402" t="n"/>
      <c r="S328" s="402" t="n"/>
      <c r="T328" s="402" t="n"/>
      <c r="U328" s="402" t="n"/>
      <c r="V328" s="402" t="n"/>
      <c r="W328" s="402" t="n">
        <v>0</v>
      </c>
      <c r="X328" s="402" t="n">
        <v>1</v>
      </c>
      <c r="Y328" s="402" t="n">
        <v>0</v>
      </c>
      <c r="Z328" s="402" t="n"/>
      <c r="AA328" s="402" t="n"/>
      <c r="AB328" s="402" t="n"/>
    </row>
    <row r="329"/>
    <row r="330">
      <c r="A330" s="399" t="n">
        <v>3</v>
      </c>
      <c r="B330" s="399" t="n">
        <v>0</v>
      </c>
      <c r="C330" s="399" t="n"/>
      <c r="D330" s="399">
        <f>ROW(A342)</f>
        <v/>
      </c>
      <c r="E330" s="399" t="n"/>
      <c r="F330" s="399" t="inlineStr">
        <is>
          <t>Новая локальная смета</t>
        </is>
      </c>
      <c r="G330" s="399" t="inlineStr">
        <is>
          <t>Текстильщиков 11</t>
        </is>
      </c>
      <c r="H330" s="399" t="inlineStr"/>
      <c r="I330" s="399" t="n">
        <v>0</v>
      </c>
      <c r="J330" s="399" t="inlineStr"/>
      <c r="K330" s="399" t="n">
        <v>0</v>
      </c>
      <c r="L330" s="399" t="inlineStr">
        <is>
          <t>Новая локальная смета</t>
        </is>
      </c>
      <c r="M330" s="399" t="inlineStr"/>
      <c r="N330" s="399" t="n"/>
      <c r="O330" s="399" t="n"/>
      <c r="P330" s="399" t="n"/>
      <c r="Q330" s="399" t="n"/>
      <c r="R330" s="399" t="n"/>
      <c r="S330" s="399" t="n">
        <v>0</v>
      </c>
      <c r="T330" s="399" t="n"/>
      <c r="U330" s="399" t="inlineStr"/>
      <c r="V330" s="399" t="n">
        <v>0</v>
      </c>
      <c r="W330" s="399" t="n"/>
      <c r="X330" s="399" t="n"/>
      <c r="Y330" s="399" t="n"/>
      <c r="Z330" s="399" t="n"/>
      <c r="AA330" s="399" t="n"/>
      <c r="AB330" s="399" t="inlineStr"/>
      <c r="AC330" s="399" t="inlineStr"/>
      <c r="AD330" s="399" t="inlineStr"/>
      <c r="AE330" s="399" t="inlineStr"/>
      <c r="AF330" s="399" t="inlineStr"/>
      <c r="AG330" s="399" t="inlineStr"/>
      <c r="AH330" s="399" t="n"/>
      <c r="AI330" s="399" t="n"/>
      <c r="AJ330" s="399" t="n"/>
      <c r="AK330" s="399" t="n"/>
      <c r="AL330" s="399" t="n"/>
      <c r="AM330" s="399" t="n"/>
      <c r="AN330" s="399" t="n"/>
      <c r="AO330" s="399" t="n"/>
      <c r="AP330" s="399" t="inlineStr"/>
      <c r="AQ330" s="399" t="inlineStr"/>
      <c r="AR330" s="399" t="inlineStr"/>
      <c r="AS330" s="399" t="n"/>
      <c r="AT330" s="399" t="n"/>
      <c r="AU330" s="399" t="n"/>
      <c r="AV330" s="399" t="n"/>
      <c r="AW330" s="399" t="n"/>
      <c r="AX330" s="399" t="n"/>
      <c r="AY330" s="399" t="n"/>
      <c r="AZ330" s="399" t="inlineStr"/>
      <c r="BA330" s="399" t="n"/>
      <c r="BB330" s="399" t="inlineStr"/>
      <c r="BC330" s="399" t="inlineStr"/>
      <c r="BD330" s="399" t="inlineStr"/>
      <c r="BE330" s="399" t="inlineStr"/>
      <c r="BF330" s="399" t="inlineStr"/>
      <c r="BG330" s="399" t="inlineStr"/>
      <c r="BH330" s="399" t="inlineStr"/>
      <c r="BI330" s="399" t="inlineStr"/>
      <c r="BJ330" s="399" t="inlineStr"/>
      <c r="BK330" s="399" t="inlineStr"/>
      <c r="BL330" s="399" t="inlineStr"/>
      <c r="BM330" s="399" t="inlineStr"/>
      <c r="BN330" s="399" t="inlineStr"/>
      <c r="BO330" s="399" t="inlineStr"/>
      <c r="BP330" s="399" t="inlineStr"/>
      <c r="BQ330" s="399" t="n"/>
      <c r="BR330" s="399" t="n"/>
      <c r="BS330" s="399" t="n"/>
      <c r="BT330" s="399" t="n"/>
      <c r="BU330" s="399" t="n"/>
      <c r="BV330" s="399" t="n"/>
      <c r="BW330" s="399" t="n"/>
      <c r="BX330" s="399" t="n">
        <v>0</v>
      </c>
      <c r="BY330" s="399" t="n"/>
      <c r="BZ330" s="399" t="n"/>
      <c r="CA330" s="399" t="n"/>
      <c r="CB330" s="399" t="n"/>
      <c r="CC330" s="399" t="n"/>
      <c r="CD330" s="399" t="n"/>
      <c r="CE330" s="399" t="n"/>
      <c r="CF330" s="399" t="n">
        <v>0</v>
      </c>
      <c r="CG330" s="399" t="n">
        <v>0</v>
      </c>
      <c r="CH330" s="399" t="n"/>
      <c r="CI330" s="399" t="inlineStr"/>
      <c r="CJ330" s="399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400" t="n">
        <v>52</v>
      </c>
      <c r="B332" s="400">
        <f>B342</f>
        <v/>
      </c>
      <c r="C332" s="400">
        <f>C342</f>
        <v/>
      </c>
      <c r="D332" s="400">
        <f>D342</f>
        <v/>
      </c>
      <c r="E332" s="400">
        <f>E342</f>
        <v/>
      </c>
      <c r="F332" s="400">
        <f>F342</f>
        <v/>
      </c>
      <c r="G332" s="400">
        <f>G342</f>
        <v/>
      </c>
      <c r="H332" s="400" t="n"/>
      <c r="I332" s="400" t="n"/>
      <c r="J332" s="400" t="n"/>
      <c r="K332" s="400" t="n"/>
      <c r="L332" s="400" t="n"/>
      <c r="M332" s="400" t="n"/>
      <c r="N332" s="400" t="n"/>
      <c r="O332" s="400">
        <f>O342</f>
        <v/>
      </c>
      <c r="P332" s="400">
        <f>P342</f>
        <v/>
      </c>
      <c r="Q332" s="400">
        <f>Q342</f>
        <v/>
      </c>
      <c r="R332" s="400">
        <f>R342</f>
        <v/>
      </c>
      <c r="S332" s="400">
        <f>S342</f>
        <v/>
      </c>
      <c r="T332" s="400">
        <f>T342</f>
        <v/>
      </c>
      <c r="U332" s="400">
        <f>U342</f>
        <v/>
      </c>
      <c r="V332" s="400">
        <f>V342</f>
        <v/>
      </c>
      <c r="W332" s="400">
        <f>W342</f>
        <v/>
      </c>
      <c r="X332" s="400">
        <f>X342</f>
        <v/>
      </c>
      <c r="Y332" s="400">
        <f>Y342</f>
        <v/>
      </c>
      <c r="Z332" s="400">
        <f>Z342</f>
        <v/>
      </c>
      <c r="AA332" s="400">
        <f>AA342</f>
        <v/>
      </c>
      <c r="AB332" s="400">
        <f>AB342</f>
        <v/>
      </c>
      <c r="AC332" s="400">
        <f>AC342</f>
        <v/>
      </c>
      <c r="AD332" s="400">
        <f>AD342</f>
        <v/>
      </c>
      <c r="AE332" s="400">
        <f>AE342</f>
        <v/>
      </c>
      <c r="AF332" s="400">
        <f>AF342</f>
        <v/>
      </c>
      <c r="AG332" s="400">
        <f>AG342</f>
        <v/>
      </c>
      <c r="AH332" s="400">
        <f>AH342</f>
        <v/>
      </c>
      <c r="AI332" s="400">
        <f>AI342</f>
        <v/>
      </c>
      <c r="AJ332" s="400">
        <f>AJ342</f>
        <v/>
      </c>
      <c r="AK332" s="400">
        <f>AK342</f>
        <v/>
      </c>
      <c r="AL332" s="400">
        <f>AL342</f>
        <v/>
      </c>
      <c r="AM332" s="400">
        <f>AM342</f>
        <v/>
      </c>
      <c r="AN332" s="400">
        <f>AN342</f>
        <v/>
      </c>
      <c r="AO332" s="400">
        <f>AO342</f>
        <v/>
      </c>
      <c r="AP332" s="400">
        <f>AP342</f>
        <v/>
      </c>
      <c r="AQ332" s="400">
        <f>AQ342</f>
        <v/>
      </c>
      <c r="AR332" s="400">
        <f>AR342</f>
        <v/>
      </c>
      <c r="AS332" s="400">
        <f>AS342</f>
        <v/>
      </c>
      <c r="AT332" s="400">
        <f>AT342</f>
        <v/>
      </c>
      <c r="AU332" s="400">
        <f>AU342</f>
        <v/>
      </c>
      <c r="AV332" s="400">
        <f>AV342</f>
        <v/>
      </c>
      <c r="AW332" s="400">
        <f>AW342</f>
        <v/>
      </c>
      <c r="AX332" s="400">
        <f>AX342</f>
        <v/>
      </c>
      <c r="AY332" s="400">
        <f>AY342</f>
        <v/>
      </c>
      <c r="AZ332" s="400">
        <f>AZ342</f>
        <v/>
      </c>
      <c r="BA332" s="400">
        <f>BA342</f>
        <v/>
      </c>
      <c r="BB332" s="400">
        <f>BB342</f>
        <v/>
      </c>
      <c r="BC332" s="400">
        <f>BC342</f>
        <v/>
      </c>
      <c r="BD332" s="400">
        <f>BD342</f>
        <v/>
      </c>
      <c r="BE332" s="400">
        <f>BE342</f>
        <v/>
      </c>
      <c r="BF332" s="400">
        <f>BF342</f>
        <v/>
      </c>
      <c r="BG332" s="400">
        <f>BG342</f>
        <v/>
      </c>
      <c r="BH332" s="400">
        <f>BH342</f>
        <v/>
      </c>
      <c r="BI332" s="400">
        <f>BI342</f>
        <v/>
      </c>
      <c r="BJ332" s="400">
        <f>BJ342</f>
        <v/>
      </c>
      <c r="BK332" s="400">
        <f>BK342</f>
        <v/>
      </c>
      <c r="BL332" s="400">
        <f>BL342</f>
        <v/>
      </c>
      <c r="BM332" s="400">
        <f>BM342</f>
        <v/>
      </c>
      <c r="BN332" s="400">
        <f>BN342</f>
        <v/>
      </c>
      <c r="BO332" s="400">
        <f>BO342</f>
        <v/>
      </c>
      <c r="BP332" s="400">
        <f>BP342</f>
        <v/>
      </c>
      <c r="BQ332" s="400">
        <f>BQ342</f>
        <v/>
      </c>
      <c r="BR332" s="400">
        <f>BR342</f>
        <v/>
      </c>
      <c r="BS332" s="400">
        <f>BS342</f>
        <v/>
      </c>
      <c r="BT332" s="400">
        <f>BT342</f>
        <v/>
      </c>
      <c r="BU332" s="400">
        <f>BU342</f>
        <v/>
      </c>
      <c r="BV332" s="400">
        <f>BV342</f>
        <v/>
      </c>
      <c r="BW332" s="400">
        <f>BW342</f>
        <v/>
      </c>
      <c r="BX332" s="400">
        <f>BX342</f>
        <v/>
      </c>
      <c r="BY332" s="400">
        <f>BY342</f>
        <v/>
      </c>
      <c r="BZ332" s="400">
        <f>BZ342</f>
        <v/>
      </c>
      <c r="CA332" s="400">
        <f>CA342</f>
        <v/>
      </c>
      <c r="CB332" s="400">
        <f>CB342</f>
        <v/>
      </c>
      <c r="CC332" s="400">
        <f>CC342</f>
        <v/>
      </c>
      <c r="CD332" s="400">
        <f>CD342</f>
        <v/>
      </c>
      <c r="CE332" s="400">
        <f>CE342</f>
        <v/>
      </c>
      <c r="CF332" s="400">
        <f>CF342</f>
        <v/>
      </c>
      <c r="CG332" s="400">
        <f>CG342</f>
        <v/>
      </c>
      <c r="CH332" s="400">
        <f>CH342</f>
        <v/>
      </c>
      <c r="CI332" s="400">
        <f>CI342</f>
        <v/>
      </c>
      <c r="CJ332" s="400">
        <f>CJ342</f>
        <v/>
      </c>
      <c r="CK332" s="400">
        <f>CK342</f>
        <v/>
      </c>
      <c r="CL332" s="400">
        <f>CL342</f>
        <v/>
      </c>
      <c r="CM332" s="400">
        <f>CM342</f>
        <v/>
      </c>
      <c r="CN332" s="400">
        <f>CN342</f>
        <v/>
      </c>
      <c r="CO332" s="400">
        <f>CO342</f>
        <v/>
      </c>
      <c r="CP332" s="400">
        <f>CP342</f>
        <v/>
      </c>
      <c r="CQ332" s="400">
        <f>CQ342</f>
        <v/>
      </c>
      <c r="CR332" s="400">
        <f>CR342</f>
        <v/>
      </c>
      <c r="CS332" s="400">
        <f>CS342</f>
        <v/>
      </c>
      <c r="CT332" s="400">
        <f>CT342</f>
        <v/>
      </c>
      <c r="CU332" s="400">
        <f>CU342</f>
        <v/>
      </c>
      <c r="CV332" s="400">
        <f>CV342</f>
        <v/>
      </c>
      <c r="CW332" s="400">
        <f>CW342</f>
        <v/>
      </c>
      <c r="CX332" s="400">
        <f>CX342</f>
        <v/>
      </c>
      <c r="CY332" s="400">
        <f>CY342</f>
        <v/>
      </c>
      <c r="CZ332" s="400">
        <f>CZ342</f>
        <v/>
      </c>
      <c r="DA332" s="400">
        <f>DA342</f>
        <v/>
      </c>
      <c r="DB332" s="400">
        <f>DB342</f>
        <v/>
      </c>
      <c r="DC332" s="400">
        <f>DC342</f>
        <v/>
      </c>
      <c r="DD332" s="400">
        <f>DD342</f>
        <v/>
      </c>
      <c r="DE332" s="400">
        <f>DE342</f>
        <v/>
      </c>
      <c r="DF332" s="400">
        <f>DF342</f>
        <v/>
      </c>
      <c r="DG332" s="401">
        <f>DG342</f>
        <v/>
      </c>
      <c r="DH332" s="401">
        <f>DH342</f>
        <v/>
      </c>
      <c r="DI332" s="401">
        <f>DI342</f>
        <v/>
      </c>
      <c r="DJ332" s="401">
        <f>DJ342</f>
        <v/>
      </c>
      <c r="DK332" s="401">
        <f>DK342</f>
        <v/>
      </c>
      <c r="DL332" s="401">
        <f>DL342</f>
        <v/>
      </c>
      <c r="DM332" s="401">
        <f>DM342</f>
        <v/>
      </c>
      <c r="DN332" s="401">
        <f>DN342</f>
        <v/>
      </c>
      <c r="DO332" s="401">
        <f>DO342</f>
        <v/>
      </c>
      <c r="DP332" s="401">
        <f>DP342</f>
        <v/>
      </c>
      <c r="DQ332" s="401">
        <f>DQ342</f>
        <v/>
      </c>
      <c r="DR332" s="401">
        <f>DR342</f>
        <v/>
      </c>
      <c r="DS332" s="401">
        <f>DS342</f>
        <v/>
      </c>
      <c r="DT332" s="401">
        <f>DT342</f>
        <v/>
      </c>
      <c r="DU332" s="401">
        <f>DU342</f>
        <v/>
      </c>
      <c r="DV332" s="401">
        <f>DV342</f>
        <v/>
      </c>
      <c r="DW332" s="401">
        <f>DW342</f>
        <v/>
      </c>
      <c r="DX332" s="401">
        <f>DX342</f>
        <v/>
      </c>
      <c r="DY332" s="401">
        <f>DY342</f>
        <v/>
      </c>
      <c r="DZ332" s="401">
        <f>DZ342</f>
        <v/>
      </c>
      <c r="EA332" s="401">
        <f>EA342</f>
        <v/>
      </c>
      <c r="EB332" s="401">
        <f>EB342</f>
        <v/>
      </c>
      <c r="EC332" s="401">
        <f>EC342</f>
        <v/>
      </c>
      <c r="ED332" s="401">
        <f>ED342</f>
        <v/>
      </c>
      <c r="EE332" s="401">
        <f>EE342</f>
        <v/>
      </c>
      <c r="EF332" s="401">
        <f>EF342</f>
        <v/>
      </c>
      <c r="EG332" s="401">
        <f>EG342</f>
        <v/>
      </c>
      <c r="EH332" s="401">
        <f>EH342</f>
        <v/>
      </c>
      <c r="EI332" s="401">
        <f>EI342</f>
        <v/>
      </c>
      <c r="EJ332" s="401">
        <f>EJ342</f>
        <v/>
      </c>
      <c r="EK332" s="401">
        <f>EK342</f>
        <v/>
      </c>
      <c r="EL332" s="401">
        <f>EL342</f>
        <v/>
      </c>
      <c r="EM332" s="401">
        <f>EM342</f>
        <v/>
      </c>
      <c r="EN332" s="401">
        <f>EN342</f>
        <v/>
      </c>
      <c r="EO332" s="401">
        <f>EO342</f>
        <v/>
      </c>
      <c r="EP332" s="401">
        <f>EP342</f>
        <v/>
      </c>
      <c r="EQ332" s="401">
        <f>EQ342</f>
        <v/>
      </c>
      <c r="ER332" s="401">
        <f>ER342</f>
        <v/>
      </c>
      <c r="ES332" s="401">
        <f>ES342</f>
        <v/>
      </c>
      <c r="ET332" s="401">
        <f>ET342</f>
        <v/>
      </c>
      <c r="EU332" s="401">
        <f>EU342</f>
        <v/>
      </c>
      <c r="EV332" s="401">
        <f>EV342</f>
        <v/>
      </c>
      <c r="EW332" s="401">
        <f>EW342</f>
        <v/>
      </c>
      <c r="EX332" s="401">
        <f>EX342</f>
        <v/>
      </c>
      <c r="EY332" s="401">
        <f>EY342</f>
        <v/>
      </c>
      <c r="EZ332" s="401">
        <f>EZ342</f>
        <v/>
      </c>
      <c r="FA332" s="401">
        <f>FA342</f>
        <v/>
      </c>
      <c r="FB332" s="401">
        <f>FB342</f>
        <v/>
      </c>
      <c r="FC332" s="401">
        <f>FC342</f>
        <v/>
      </c>
      <c r="FD332" s="401">
        <f>FD342</f>
        <v/>
      </c>
      <c r="FE332" s="401">
        <f>FE342</f>
        <v/>
      </c>
      <c r="FF332" s="401">
        <f>FF342</f>
        <v/>
      </c>
      <c r="FG332" s="401">
        <f>FG342</f>
        <v/>
      </c>
      <c r="FH332" s="401">
        <f>FH342</f>
        <v/>
      </c>
      <c r="FI332" s="401">
        <f>FI342</f>
        <v/>
      </c>
      <c r="FJ332" s="401">
        <f>FJ342</f>
        <v/>
      </c>
      <c r="FK332" s="401">
        <f>FK342</f>
        <v/>
      </c>
      <c r="FL332" s="401">
        <f>FL342</f>
        <v/>
      </c>
      <c r="FM332" s="401">
        <f>FM342</f>
        <v/>
      </c>
      <c r="FN332" s="401">
        <f>FN342</f>
        <v/>
      </c>
      <c r="FO332" s="401">
        <f>FO342</f>
        <v/>
      </c>
      <c r="FP332" s="401">
        <f>FP342</f>
        <v/>
      </c>
      <c r="FQ332" s="401">
        <f>FQ342</f>
        <v/>
      </c>
      <c r="FR332" s="401">
        <f>FR342</f>
        <v/>
      </c>
      <c r="FS332" s="401">
        <f>FS342</f>
        <v/>
      </c>
      <c r="FT332" s="401">
        <f>FT342</f>
        <v/>
      </c>
      <c r="FU332" s="401">
        <f>FU342</f>
        <v/>
      </c>
      <c r="FV332" s="401">
        <f>FV342</f>
        <v/>
      </c>
      <c r="FW332" s="401">
        <f>FW342</f>
        <v/>
      </c>
      <c r="FX332" s="401">
        <f>FX342</f>
        <v/>
      </c>
      <c r="FY332" s="401">
        <f>FY342</f>
        <v/>
      </c>
      <c r="FZ332" s="401">
        <f>FZ342</f>
        <v/>
      </c>
      <c r="GA332" s="401">
        <f>GA342</f>
        <v/>
      </c>
      <c r="GB332" s="401">
        <f>GB342</f>
        <v/>
      </c>
      <c r="GC332" s="401">
        <f>GC342</f>
        <v/>
      </c>
      <c r="GD332" s="401">
        <f>GD342</f>
        <v/>
      </c>
      <c r="GE332" s="401">
        <f>GE342</f>
        <v/>
      </c>
      <c r="GF332" s="401">
        <f>GF342</f>
        <v/>
      </c>
      <c r="GG332" s="401">
        <f>GG342</f>
        <v/>
      </c>
      <c r="GH332" s="401">
        <f>GH342</f>
        <v/>
      </c>
      <c r="GI332" s="401">
        <f>GI342</f>
        <v/>
      </c>
      <c r="GJ332" s="401">
        <f>GJ342</f>
        <v/>
      </c>
      <c r="GK332" s="401">
        <f>GK342</f>
        <v/>
      </c>
      <c r="GL332" s="401">
        <f>GL342</f>
        <v/>
      </c>
      <c r="GM332" s="401">
        <f>GM342</f>
        <v/>
      </c>
      <c r="GN332" s="401">
        <f>GN342</f>
        <v/>
      </c>
      <c r="GO332" s="401">
        <f>GO342</f>
        <v/>
      </c>
      <c r="GP332" s="401">
        <f>GP342</f>
        <v/>
      </c>
      <c r="GQ332" s="401">
        <f>GQ342</f>
        <v/>
      </c>
      <c r="GR332" s="401">
        <f>GR342</f>
        <v/>
      </c>
      <c r="GS332" s="401">
        <f>GS342</f>
        <v/>
      </c>
      <c r="GT332" s="401">
        <f>GT342</f>
        <v/>
      </c>
      <c r="GU332" s="401">
        <f>GU342</f>
        <v/>
      </c>
      <c r="GV332" s="401">
        <f>GV342</f>
        <v/>
      </c>
      <c r="GW332" s="401">
        <f>GW342</f>
        <v/>
      </c>
      <c r="GX332" s="401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400" t="n">
        <v>51</v>
      </c>
      <c r="B342" s="400">
        <f>B330</f>
        <v/>
      </c>
      <c r="C342" s="400">
        <f>A330</f>
        <v/>
      </c>
      <c r="D342" s="400">
        <f>ROW(A330)</f>
        <v/>
      </c>
      <c r="E342" s="400" t="n"/>
      <c r="F342" s="400">
        <f>IF(F330&lt;&gt;"",F330,"")</f>
        <v/>
      </c>
      <c r="G342" s="400">
        <f>IF(G330&lt;&gt;"",G330,"")</f>
        <v/>
      </c>
      <c r="H342" s="400" t="n">
        <v>0</v>
      </c>
      <c r="I342" s="400" t="n"/>
      <c r="J342" s="400" t="n"/>
      <c r="K342" s="400" t="n"/>
      <c r="L342" s="400" t="n"/>
      <c r="M342" s="400" t="n"/>
      <c r="N342" s="400" t="n"/>
      <c r="O342" s="400" t="n">
        <v>0</v>
      </c>
      <c r="P342" s="400" t="n">
        <v>0</v>
      </c>
      <c r="Q342" s="400" t="n">
        <v>0</v>
      </c>
      <c r="R342" s="400" t="n">
        <v>0</v>
      </c>
      <c r="S342" s="400" t="n">
        <v>0</v>
      </c>
      <c r="T342" s="400" t="n">
        <v>0</v>
      </c>
      <c r="U342" s="400" t="n">
        <v>0</v>
      </c>
      <c r="V342" s="400" t="n">
        <v>0</v>
      </c>
      <c r="W342" s="400" t="n">
        <v>0</v>
      </c>
      <c r="X342" s="400" t="n">
        <v>0</v>
      </c>
      <c r="Y342" s="400" t="n">
        <v>0</v>
      </c>
      <c r="Z342" s="400" t="n"/>
      <c r="AA342" s="400" t="n"/>
      <c r="AB342" s="400" t="n"/>
      <c r="AC342" s="400" t="n"/>
      <c r="AD342" s="400" t="n"/>
      <c r="AE342" s="400" t="n"/>
      <c r="AF342" s="400" t="n"/>
      <c r="AG342" s="400" t="n"/>
      <c r="AH342" s="400" t="n"/>
      <c r="AI342" s="400" t="n"/>
      <c r="AJ342" s="400" t="n"/>
      <c r="AK342" s="400" t="n"/>
      <c r="AL342" s="400" t="n"/>
      <c r="AM342" s="400" t="n"/>
      <c r="AN342" s="400" t="n"/>
      <c r="AO342" s="400">
        <f>ROUND(BX342,0)</f>
        <v/>
      </c>
      <c r="AP342" s="400">
        <f>ROUND(BY342,0)</f>
        <v/>
      </c>
      <c r="AQ342" s="400">
        <f>ROUND(BZ342,0)</f>
        <v/>
      </c>
      <c r="AR342" s="400">
        <f>ROUND(CA342,0)</f>
        <v/>
      </c>
      <c r="AS342" s="400">
        <f>ROUND(CB342,0)</f>
        <v/>
      </c>
      <c r="AT342" s="400">
        <f>ROUND(CC342,0)</f>
        <v/>
      </c>
      <c r="AU342" s="400">
        <f>ROUND(CD342,0)</f>
        <v/>
      </c>
      <c r="AV342" s="400">
        <f>ROUND(CE342,0)</f>
        <v/>
      </c>
      <c r="AW342" s="400">
        <f>ROUND(CF342,0)</f>
        <v/>
      </c>
      <c r="AX342" s="400">
        <f>ROUND(CG342,0)</f>
        <v/>
      </c>
      <c r="AY342" s="400">
        <f>ROUND(CH342,0)</f>
        <v/>
      </c>
      <c r="AZ342" s="400">
        <f>ROUND(CI342,0)</f>
        <v/>
      </c>
      <c r="BA342" s="400">
        <f>ROUND(CJ342,0)</f>
        <v/>
      </c>
      <c r="BB342" s="400">
        <f>ROUND(CK342,0)</f>
        <v/>
      </c>
      <c r="BC342" s="400">
        <f>ROUND(CL342,0)</f>
        <v/>
      </c>
      <c r="BD342" s="400">
        <f>ROUND(CM342,0)</f>
        <v/>
      </c>
      <c r="BE342" s="400" t="n"/>
      <c r="BF342" s="400" t="n"/>
      <c r="BG342" s="400" t="n"/>
      <c r="BH342" s="400" t="n"/>
      <c r="BI342" s="400" t="n"/>
      <c r="BJ342" s="400" t="n"/>
      <c r="BK342" s="400" t="n"/>
      <c r="BL342" s="400" t="n"/>
      <c r="BM342" s="400" t="n"/>
      <c r="BN342" s="400" t="n"/>
      <c r="BO342" s="400" t="n"/>
      <c r="BP342" s="400" t="n"/>
      <c r="BQ342" s="400" t="n"/>
      <c r="BR342" s="400" t="n"/>
      <c r="BS342" s="400" t="n"/>
      <c r="BT342" s="400" t="n"/>
      <c r="BU342" s="400" t="n"/>
      <c r="BV342" s="400" t="n"/>
      <c r="BW342" s="400" t="n"/>
      <c r="BX342" s="400" t="n"/>
      <c r="BY342" s="400" t="n"/>
      <c r="BZ342" s="400" t="n"/>
      <c r="CA342" s="400" t="n"/>
      <c r="CB342" s="400" t="n"/>
      <c r="CC342" s="400" t="n"/>
      <c r="CD342" s="400" t="n"/>
      <c r="CE342" s="400" t="n"/>
      <c r="CF342" s="400" t="n"/>
      <c r="CG342" s="400" t="n"/>
      <c r="CH342" s="400" t="n"/>
      <c r="CI342" s="400" t="n"/>
      <c r="CJ342" s="400" t="n"/>
      <c r="CK342" s="400" t="n"/>
      <c r="CL342" s="400" t="n"/>
      <c r="CM342" s="400" t="n"/>
      <c r="CN342" s="400" t="n"/>
      <c r="CO342" s="400" t="n"/>
      <c r="CP342" s="400" t="n"/>
      <c r="CQ342" s="400" t="n"/>
      <c r="CR342" s="400" t="n"/>
      <c r="CS342" s="400" t="n"/>
      <c r="CT342" s="400" t="n"/>
      <c r="CU342" s="400" t="n"/>
      <c r="CV342" s="400" t="n"/>
      <c r="CW342" s="400" t="n"/>
      <c r="CX342" s="400" t="n"/>
      <c r="CY342" s="400" t="n"/>
      <c r="CZ342" s="400" t="n"/>
      <c r="DA342" s="400" t="n"/>
      <c r="DB342" s="400" t="n"/>
      <c r="DC342" s="400" t="n"/>
      <c r="DD342" s="400" t="n"/>
      <c r="DE342" s="400" t="n"/>
      <c r="DF342" s="400" t="n"/>
      <c r="DG342" s="401" t="n"/>
      <c r="DH342" s="401" t="n"/>
      <c r="DI342" s="401" t="n"/>
      <c r="DJ342" s="401" t="n"/>
      <c r="DK342" s="401" t="n"/>
      <c r="DL342" s="401" t="n"/>
      <c r="DM342" s="401" t="n"/>
      <c r="DN342" s="401" t="n"/>
      <c r="DO342" s="401" t="n"/>
      <c r="DP342" s="401" t="n"/>
      <c r="DQ342" s="401" t="n"/>
      <c r="DR342" s="401" t="n"/>
      <c r="DS342" s="401" t="n"/>
      <c r="DT342" s="401" t="n"/>
      <c r="DU342" s="401" t="n"/>
      <c r="DV342" s="401" t="n"/>
      <c r="DW342" s="401" t="n"/>
      <c r="DX342" s="401" t="n"/>
      <c r="DY342" s="401" t="n"/>
      <c r="DZ342" s="401" t="n"/>
      <c r="EA342" s="401" t="n"/>
      <c r="EB342" s="401" t="n"/>
      <c r="EC342" s="401" t="n"/>
      <c r="ED342" s="401" t="n"/>
      <c r="EE342" s="401" t="n"/>
      <c r="EF342" s="401" t="n"/>
      <c r="EG342" s="401" t="n"/>
      <c r="EH342" s="401" t="n"/>
      <c r="EI342" s="401" t="n"/>
      <c r="EJ342" s="401" t="n"/>
      <c r="EK342" s="401" t="n"/>
      <c r="EL342" s="401" t="n"/>
      <c r="EM342" s="401" t="n"/>
      <c r="EN342" s="401" t="n"/>
      <c r="EO342" s="401" t="n"/>
      <c r="EP342" s="401" t="n"/>
      <c r="EQ342" s="401" t="n"/>
      <c r="ER342" s="401" t="n"/>
      <c r="ES342" s="401" t="n"/>
      <c r="ET342" s="401" t="n"/>
      <c r="EU342" s="401" t="n"/>
      <c r="EV342" s="401" t="n"/>
      <c r="EW342" s="401" t="n"/>
      <c r="EX342" s="401" t="n"/>
      <c r="EY342" s="401" t="n"/>
      <c r="EZ342" s="401" t="n"/>
      <c r="FA342" s="401" t="n"/>
      <c r="FB342" s="401" t="n"/>
      <c r="FC342" s="401" t="n"/>
      <c r="FD342" s="401" t="n"/>
      <c r="FE342" s="401" t="n"/>
      <c r="FF342" s="401" t="n"/>
      <c r="FG342" s="401" t="n"/>
      <c r="FH342" s="401" t="n"/>
      <c r="FI342" s="401" t="n"/>
      <c r="FJ342" s="401" t="n"/>
      <c r="FK342" s="401" t="n"/>
      <c r="FL342" s="401" t="n"/>
      <c r="FM342" s="401" t="n"/>
      <c r="FN342" s="401" t="n"/>
      <c r="FO342" s="401" t="n"/>
      <c r="FP342" s="401" t="n"/>
      <c r="FQ342" s="401" t="n"/>
      <c r="FR342" s="401" t="n"/>
      <c r="FS342" s="401" t="n"/>
      <c r="FT342" s="401" t="n"/>
      <c r="FU342" s="401" t="n"/>
      <c r="FV342" s="401" t="n"/>
      <c r="FW342" s="401" t="n"/>
      <c r="FX342" s="401" t="n"/>
      <c r="FY342" s="401" t="n"/>
      <c r="FZ342" s="401" t="n"/>
      <c r="GA342" s="401" t="n"/>
      <c r="GB342" s="401" t="n"/>
      <c r="GC342" s="401" t="n"/>
      <c r="GD342" s="401" t="n"/>
      <c r="GE342" s="401" t="n"/>
      <c r="GF342" s="401" t="n"/>
      <c r="GG342" s="401" t="n"/>
      <c r="GH342" s="401" t="n"/>
      <c r="GI342" s="401" t="n"/>
      <c r="GJ342" s="401" t="n"/>
      <c r="GK342" s="401" t="n"/>
      <c r="GL342" s="401" t="n"/>
      <c r="GM342" s="401" t="n"/>
      <c r="GN342" s="401" t="n"/>
      <c r="GO342" s="401" t="n"/>
      <c r="GP342" s="401" t="n"/>
      <c r="GQ342" s="401" t="n"/>
      <c r="GR342" s="401" t="n"/>
      <c r="GS342" s="401" t="n"/>
      <c r="GT342" s="401" t="n"/>
      <c r="GU342" s="401" t="n"/>
      <c r="GV342" s="401" t="n"/>
      <c r="GW342" s="401" t="n"/>
      <c r="GX342" s="401" t="n">
        <v>0</v>
      </c>
    </row>
    <row r="343"/>
    <row r="344">
      <c r="A344" s="402" t="n">
        <v>50</v>
      </c>
      <c r="B344" s="402" t="n">
        <v>0</v>
      </c>
      <c r="C344" s="402" t="n">
        <v>0</v>
      </c>
      <c r="D344" s="402" t="n">
        <v>1</v>
      </c>
      <c r="E344" s="402" t="n">
        <v>201</v>
      </c>
      <c r="F344" s="402">
        <f>ROUND(Source!O342,O344)</f>
        <v/>
      </c>
      <c r="G344" s="402" t="inlineStr">
        <is>
          <t>ПЗ</t>
        </is>
      </c>
      <c r="H344" s="402" t="inlineStr">
        <is>
          <t>Прямые затраты</t>
        </is>
      </c>
      <c r="I344" s="402" t="n"/>
      <c r="J344" s="402" t="n"/>
      <c r="K344" s="402" t="n">
        <v>201</v>
      </c>
      <c r="L344" s="402" t="n">
        <v>1</v>
      </c>
      <c r="M344" s="402" t="n">
        <v>3</v>
      </c>
      <c r="N344" s="402" t="inlineStr"/>
      <c r="O344" s="402" t="n">
        <v>0</v>
      </c>
      <c r="P344" s="402" t="n"/>
      <c r="Q344" s="402" t="n"/>
      <c r="R344" s="402" t="n"/>
      <c r="S344" s="402" t="n"/>
      <c r="T344" s="402" t="n"/>
      <c r="U344" s="402" t="n"/>
      <c r="V344" s="402" t="n"/>
      <c r="W344" s="402" t="n">
        <v>0</v>
      </c>
      <c r="X344" s="402" t="n">
        <v>1</v>
      </c>
      <c r="Y344" s="402" t="n">
        <v>0</v>
      </c>
      <c r="Z344" s="402" t="n"/>
      <c r="AA344" s="402" t="n"/>
      <c r="AB344" s="402" t="n"/>
    </row>
    <row r="345">
      <c r="A345" s="402" t="n">
        <v>50</v>
      </c>
      <c r="B345" s="402" t="n">
        <v>0</v>
      </c>
      <c r="C345" s="402" t="n">
        <v>0</v>
      </c>
      <c r="D345" s="402" t="n">
        <v>1</v>
      </c>
      <c r="E345" s="402" t="n">
        <v>202</v>
      </c>
      <c r="F345" s="402">
        <f>ROUND(Source!P342,O345)</f>
        <v/>
      </c>
      <c r="G345" s="402" t="inlineStr">
        <is>
          <t>СтМатОб</t>
        </is>
      </c>
      <c r="H345" s="402" t="inlineStr">
        <is>
          <t>Стоимость материальных ресурсов (всего)</t>
        </is>
      </c>
      <c r="I345" s="402" t="n"/>
      <c r="J345" s="402" t="n"/>
      <c r="K345" s="402" t="n">
        <v>202</v>
      </c>
      <c r="L345" s="402" t="n">
        <v>2</v>
      </c>
      <c r="M345" s="402" t="n">
        <v>3</v>
      </c>
      <c r="N345" s="402" t="inlineStr"/>
      <c r="O345" s="402" t="n">
        <v>0</v>
      </c>
      <c r="P345" s="402" t="n"/>
      <c r="Q345" s="402" t="n"/>
      <c r="R345" s="402" t="n"/>
      <c r="S345" s="402" t="n"/>
      <c r="T345" s="402" t="n"/>
      <c r="U345" s="402" t="n"/>
      <c r="V345" s="402" t="n"/>
      <c r="W345" s="402" t="n">
        <v>0</v>
      </c>
      <c r="X345" s="402" t="n">
        <v>1</v>
      </c>
      <c r="Y345" s="402" t="n">
        <v>0</v>
      </c>
      <c r="Z345" s="402" t="n"/>
      <c r="AA345" s="402" t="n"/>
      <c r="AB345" s="402" t="n"/>
    </row>
    <row r="346">
      <c r="A346" s="402" t="n">
        <v>50</v>
      </c>
      <c r="B346" s="402" t="n">
        <v>0</v>
      </c>
      <c r="C346" s="402" t="n">
        <v>0</v>
      </c>
      <c r="D346" s="402" t="n">
        <v>1</v>
      </c>
      <c r="E346" s="402" t="n">
        <v>222</v>
      </c>
      <c r="F346" s="402">
        <f>ROUND(Source!AO342,O346)</f>
        <v/>
      </c>
      <c r="G346" s="402" t="inlineStr">
        <is>
          <t>СтМатОбЗак</t>
        </is>
      </c>
      <c r="H346" s="402" t="inlineStr">
        <is>
          <t>Стоимость материалов и оборудования заказчика</t>
        </is>
      </c>
      <c r="I346" s="402" t="n"/>
      <c r="J346" s="402" t="n"/>
      <c r="K346" s="402" t="n">
        <v>222</v>
      </c>
      <c r="L346" s="402" t="n">
        <v>3</v>
      </c>
      <c r="M346" s="402" t="n">
        <v>3</v>
      </c>
      <c r="N346" s="402" t="inlineStr"/>
      <c r="O346" s="402" t="n">
        <v>0</v>
      </c>
      <c r="P346" s="402" t="n"/>
      <c r="Q346" s="402" t="n"/>
      <c r="R346" s="402" t="n"/>
      <c r="S346" s="402" t="n"/>
      <c r="T346" s="402" t="n"/>
      <c r="U346" s="402" t="n"/>
      <c r="V346" s="402" t="n"/>
      <c r="W346" s="402" t="n">
        <v>0</v>
      </c>
      <c r="X346" s="402" t="n">
        <v>1</v>
      </c>
      <c r="Y346" s="402" t="n">
        <v>0</v>
      </c>
      <c r="Z346" s="402" t="n"/>
      <c r="AA346" s="402" t="n"/>
      <c r="AB346" s="402" t="n"/>
    </row>
    <row r="347">
      <c r="A347" s="402" t="n">
        <v>50</v>
      </c>
      <c r="B347" s="402" t="n">
        <v>0</v>
      </c>
      <c r="C347" s="402" t="n">
        <v>0</v>
      </c>
      <c r="D347" s="402" t="n">
        <v>1</v>
      </c>
      <c r="E347" s="402" t="n">
        <v>225</v>
      </c>
      <c r="F347" s="402">
        <f>ROUND(Source!AV342,O347)</f>
        <v/>
      </c>
      <c r="G347" s="402" t="inlineStr">
        <is>
          <t>СтМатОбПод</t>
        </is>
      </c>
      <c r="H347" s="402" t="inlineStr">
        <is>
          <t>Стоимость материалов и оборудования подрядчика</t>
        </is>
      </c>
      <c r="I347" s="402" t="n"/>
      <c r="J347" s="402" t="n"/>
      <c r="K347" s="402" t="n">
        <v>225</v>
      </c>
      <c r="L347" s="402" t="n">
        <v>4</v>
      </c>
      <c r="M347" s="402" t="n">
        <v>3</v>
      </c>
      <c r="N347" s="402" t="inlineStr"/>
      <c r="O347" s="402" t="n">
        <v>0</v>
      </c>
      <c r="P347" s="402" t="n"/>
      <c r="Q347" s="402" t="n"/>
      <c r="R347" s="402" t="n"/>
      <c r="S347" s="402" t="n"/>
      <c r="T347" s="402" t="n"/>
      <c r="U347" s="402" t="n"/>
      <c r="V347" s="402" t="n"/>
      <c r="W347" s="402" t="n">
        <v>0</v>
      </c>
      <c r="X347" s="402" t="n">
        <v>1</v>
      </c>
      <c r="Y347" s="402" t="n">
        <v>0</v>
      </c>
      <c r="Z347" s="402" t="n"/>
      <c r="AA347" s="402" t="n"/>
      <c r="AB347" s="402" t="n"/>
    </row>
    <row r="348">
      <c r="A348" s="402" t="n">
        <v>50</v>
      </c>
      <c r="B348" s="402" t="n">
        <v>0</v>
      </c>
      <c r="C348" s="402" t="n">
        <v>0</v>
      </c>
      <c r="D348" s="402" t="n">
        <v>1</v>
      </c>
      <c r="E348" s="402" t="n">
        <v>226</v>
      </c>
      <c r="F348" s="402">
        <f>ROUND(Source!AW342,O348)</f>
        <v/>
      </c>
      <c r="G348" s="402" t="inlineStr">
        <is>
          <t>СтМат</t>
        </is>
      </c>
      <c r="H348" s="402" t="inlineStr">
        <is>
          <t>Стоимость материалов (всего)</t>
        </is>
      </c>
      <c r="I348" s="402" t="n"/>
      <c r="J348" s="402" t="n"/>
      <c r="K348" s="402" t="n">
        <v>226</v>
      </c>
      <c r="L348" s="402" t="n">
        <v>5</v>
      </c>
      <c r="M348" s="402" t="n">
        <v>3</v>
      </c>
      <c r="N348" s="402" t="inlineStr"/>
      <c r="O348" s="402" t="n">
        <v>0</v>
      </c>
      <c r="P348" s="402" t="n"/>
      <c r="Q348" s="402" t="n"/>
      <c r="R348" s="402" t="n"/>
      <c r="S348" s="402" t="n"/>
      <c r="T348" s="402" t="n"/>
      <c r="U348" s="402" t="n"/>
      <c r="V348" s="402" t="n"/>
      <c r="W348" s="402" t="n">
        <v>0</v>
      </c>
      <c r="X348" s="402" t="n">
        <v>1</v>
      </c>
      <c r="Y348" s="402" t="n">
        <v>0</v>
      </c>
      <c r="Z348" s="402" t="n"/>
      <c r="AA348" s="402" t="n"/>
      <c r="AB348" s="402" t="n"/>
    </row>
    <row r="349">
      <c r="A349" s="402" t="n">
        <v>50</v>
      </c>
      <c r="B349" s="402" t="n">
        <v>0</v>
      </c>
      <c r="C349" s="402" t="n">
        <v>0</v>
      </c>
      <c r="D349" s="402" t="n">
        <v>1</v>
      </c>
      <c r="E349" s="402" t="n">
        <v>227</v>
      </c>
      <c r="F349" s="402">
        <f>ROUND(Source!AX342,O349)</f>
        <v/>
      </c>
      <c r="G349" s="402" t="inlineStr">
        <is>
          <t>СтМатЗак</t>
        </is>
      </c>
      <c r="H349" s="402" t="inlineStr">
        <is>
          <t>Стоимость материалов заказчика</t>
        </is>
      </c>
      <c r="I349" s="402" t="n"/>
      <c r="J349" s="402" t="n"/>
      <c r="K349" s="402" t="n">
        <v>227</v>
      </c>
      <c r="L349" s="402" t="n">
        <v>6</v>
      </c>
      <c r="M349" s="402" t="n">
        <v>3</v>
      </c>
      <c r="N349" s="402" t="inlineStr"/>
      <c r="O349" s="402" t="n">
        <v>0</v>
      </c>
      <c r="P349" s="402" t="n"/>
      <c r="Q349" s="402" t="n"/>
      <c r="R349" s="402" t="n"/>
      <c r="S349" s="402" t="n"/>
      <c r="T349" s="402" t="n"/>
      <c r="U349" s="402" t="n"/>
      <c r="V349" s="402" t="n"/>
      <c r="W349" s="402" t="n">
        <v>0</v>
      </c>
      <c r="X349" s="402" t="n">
        <v>1</v>
      </c>
      <c r="Y349" s="402" t="n">
        <v>0</v>
      </c>
      <c r="Z349" s="402" t="n"/>
      <c r="AA349" s="402" t="n"/>
      <c r="AB349" s="402" t="n"/>
    </row>
    <row r="350">
      <c r="A350" s="402" t="n">
        <v>50</v>
      </c>
      <c r="B350" s="402" t="n">
        <v>0</v>
      </c>
      <c r="C350" s="402" t="n">
        <v>0</v>
      </c>
      <c r="D350" s="402" t="n">
        <v>1</v>
      </c>
      <c r="E350" s="402" t="n">
        <v>228</v>
      </c>
      <c r="F350" s="402">
        <f>ROUND(Source!AY342,O350)</f>
        <v/>
      </c>
      <c r="G350" s="402" t="inlineStr">
        <is>
          <t>СтМатПод</t>
        </is>
      </c>
      <c r="H350" s="402" t="inlineStr">
        <is>
          <t>Стоимость материалов подрядчика</t>
        </is>
      </c>
      <c r="I350" s="402" t="n"/>
      <c r="J350" s="402" t="n"/>
      <c r="K350" s="402" t="n">
        <v>228</v>
      </c>
      <c r="L350" s="402" t="n">
        <v>7</v>
      </c>
      <c r="M350" s="402" t="n">
        <v>3</v>
      </c>
      <c r="N350" s="402" t="inlineStr"/>
      <c r="O350" s="402" t="n">
        <v>0</v>
      </c>
      <c r="P350" s="402" t="n"/>
      <c r="Q350" s="402" t="n"/>
      <c r="R350" s="402" t="n"/>
      <c r="S350" s="402" t="n"/>
      <c r="T350" s="402" t="n"/>
      <c r="U350" s="402" t="n"/>
      <c r="V350" s="402" t="n"/>
      <c r="W350" s="402" t="n">
        <v>0</v>
      </c>
      <c r="X350" s="402" t="n">
        <v>1</v>
      </c>
      <c r="Y350" s="402" t="n">
        <v>0</v>
      </c>
      <c r="Z350" s="402" t="n"/>
      <c r="AA350" s="402" t="n"/>
      <c r="AB350" s="402" t="n"/>
    </row>
    <row r="351">
      <c r="A351" s="402" t="n">
        <v>50</v>
      </c>
      <c r="B351" s="402" t="n">
        <v>0</v>
      </c>
      <c r="C351" s="402" t="n">
        <v>0</v>
      </c>
      <c r="D351" s="402" t="n">
        <v>1</v>
      </c>
      <c r="E351" s="402" t="n">
        <v>216</v>
      </c>
      <c r="F351" s="402">
        <f>ROUND(Source!AP342,O351)</f>
        <v/>
      </c>
      <c r="G351" s="402" t="inlineStr">
        <is>
          <t>Оборуд</t>
        </is>
      </c>
      <c r="H351" s="402" t="inlineStr">
        <is>
          <t>Стоимость оборудования (всего)</t>
        </is>
      </c>
      <c r="I351" s="402" t="n"/>
      <c r="J351" s="402" t="n"/>
      <c r="K351" s="402" t="n">
        <v>216</v>
      </c>
      <c r="L351" s="402" t="n">
        <v>8</v>
      </c>
      <c r="M351" s="402" t="n">
        <v>3</v>
      </c>
      <c r="N351" s="402" t="inlineStr"/>
      <c r="O351" s="402" t="n">
        <v>0</v>
      </c>
      <c r="P351" s="402" t="n"/>
      <c r="Q351" s="402" t="n"/>
      <c r="R351" s="402" t="n"/>
      <c r="S351" s="402" t="n"/>
      <c r="T351" s="402" t="n"/>
      <c r="U351" s="402" t="n"/>
      <c r="V351" s="402" t="n"/>
      <c r="W351" s="402" t="n">
        <v>0</v>
      </c>
      <c r="X351" s="402" t="n">
        <v>1</v>
      </c>
      <c r="Y351" s="402" t="n">
        <v>0</v>
      </c>
      <c r="Z351" s="402" t="n"/>
      <c r="AA351" s="402" t="n"/>
      <c r="AB351" s="402" t="n"/>
    </row>
    <row r="352">
      <c r="A352" s="402" t="n">
        <v>50</v>
      </c>
      <c r="B352" s="402" t="n">
        <v>0</v>
      </c>
      <c r="C352" s="402" t="n">
        <v>0</v>
      </c>
      <c r="D352" s="402" t="n">
        <v>1</v>
      </c>
      <c r="E352" s="402" t="n">
        <v>223</v>
      </c>
      <c r="F352" s="402">
        <f>ROUND(Source!AQ342,O352)</f>
        <v/>
      </c>
      <c r="G352" s="402" t="inlineStr">
        <is>
          <t>ОборудЗак</t>
        </is>
      </c>
      <c r="H352" s="402" t="inlineStr">
        <is>
          <t>Стоимость оборудования заказчика</t>
        </is>
      </c>
      <c r="I352" s="402" t="n"/>
      <c r="J352" s="402" t="n"/>
      <c r="K352" s="402" t="n">
        <v>223</v>
      </c>
      <c r="L352" s="402" t="n">
        <v>9</v>
      </c>
      <c r="M352" s="402" t="n">
        <v>3</v>
      </c>
      <c r="N352" s="402" t="inlineStr"/>
      <c r="O352" s="402" t="n">
        <v>0</v>
      </c>
      <c r="P352" s="402" t="n"/>
      <c r="Q352" s="402" t="n"/>
      <c r="R352" s="402" t="n"/>
      <c r="S352" s="402" t="n"/>
      <c r="T352" s="402" t="n"/>
      <c r="U352" s="402" t="n"/>
      <c r="V352" s="402" t="n"/>
      <c r="W352" s="402" t="n">
        <v>0</v>
      </c>
      <c r="X352" s="402" t="n">
        <v>1</v>
      </c>
      <c r="Y352" s="402" t="n">
        <v>0</v>
      </c>
      <c r="Z352" s="402" t="n"/>
      <c r="AA352" s="402" t="n"/>
      <c r="AB352" s="402" t="n"/>
    </row>
    <row r="353">
      <c r="A353" s="402" t="n">
        <v>50</v>
      </c>
      <c r="B353" s="402" t="n">
        <v>0</v>
      </c>
      <c r="C353" s="402" t="n">
        <v>0</v>
      </c>
      <c r="D353" s="402" t="n">
        <v>1</v>
      </c>
      <c r="E353" s="402" t="n">
        <v>229</v>
      </c>
      <c r="F353" s="402">
        <f>ROUND(Source!AZ342,O353)</f>
        <v/>
      </c>
      <c r="G353" s="402" t="inlineStr">
        <is>
          <t>ОборудПод</t>
        </is>
      </c>
      <c r="H353" s="402" t="inlineStr">
        <is>
          <t>Стоимость оборудования подрядчика</t>
        </is>
      </c>
      <c r="I353" s="402" t="n"/>
      <c r="J353" s="402" t="n"/>
      <c r="K353" s="402" t="n">
        <v>229</v>
      </c>
      <c r="L353" s="402" t="n">
        <v>10</v>
      </c>
      <c r="M353" s="402" t="n">
        <v>3</v>
      </c>
      <c r="N353" s="402" t="inlineStr"/>
      <c r="O353" s="402" t="n">
        <v>0</v>
      </c>
      <c r="P353" s="402" t="n"/>
      <c r="Q353" s="402" t="n"/>
      <c r="R353" s="402" t="n"/>
      <c r="S353" s="402" t="n"/>
      <c r="T353" s="402" t="n"/>
      <c r="U353" s="402" t="n"/>
      <c r="V353" s="402" t="n"/>
      <c r="W353" s="402" t="n">
        <v>0</v>
      </c>
      <c r="X353" s="402" t="n">
        <v>1</v>
      </c>
      <c r="Y353" s="402" t="n">
        <v>0</v>
      </c>
      <c r="Z353" s="402" t="n"/>
      <c r="AA353" s="402" t="n"/>
      <c r="AB353" s="402" t="n"/>
    </row>
    <row r="354">
      <c r="A354" s="402" t="n">
        <v>50</v>
      </c>
      <c r="B354" s="402" t="n">
        <v>0</v>
      </c>
      <c r="C354" s="402" t="n">
        <v>0</v>
      </c>
      <c r="D354" s="402" t="n">
        <v>1</v>
      </c>
      <c r="E354" s="402" t="n">
        <v>203</v>
      </c>
      <c r="F354" s="402">
        <f>ROUND(Source!Q342,O354)</f>
        <v/>
      </c>
      <c r="G354" s="402" t="inlineStr">
        <is>
          <t>ЭММ</t>
        </is>
      </c>
      <c r="H354" s="402" t="inlineStr">
        <is>
          <t>Эксплуатация машин</t>
        </is>
      </c>
      <c r="I354" s="402" t="n"/>
      <c r="J354" s="402" t="n"/>
      <c r="K354" s="402" t="n">
        <v>203</v>
      </c>
      <c r="L354" s="402" t="n">
        <v>11</v>
      </c>
      <c r="M354" s="402" t="n">
        <v>3</v>
      </c>
      <c r="N354" s="402" t="inlineStr"/>
      <c r="O354" s="402" t="n">
        <v>0</v>
      </c>
      <c r="P354" s="402" t="n"/>
      <c r="Q354" s="402" t="n"/>
      <c r="R354" s="402" t="n"/>
      <c r="S354" s="402" t="n"/>
      <c r="T354" s="402" t="n"/>
      <c r="U354" s="402" t="n"/>
      <c r="V354" s="402" t="n"/>
      <c r="W354" s="402" t="n">
        <v>0</v>
      </c>
      <c r="X354" s="402" t="n">
        <v>1</v>
      </c>
      <c r="Y354" s="402" t="n">
        <v>0</v>
      </c>
      <c r="Z354" s="402" t="n"/>
      <c r="AA354" s="402" t="n"/>
      <c r="AB354" s="402" t="n"/>
    </row>
    <row r="355">
      <c r="A355" s="402" t="n">
        <v>50</v>
      </c>
      <c r="B355" s="402" t="n">
        <v>0</v>
      </c>
      <c r="C355" s="402" t="n">
        <v>0</v>
      </c>
      <c r="D355" s="402" t="n">
        <v>1</v>
      </c>
      <c r="E355" s="402" t="n">
        <v>231</v>
      </c>
      <c r="F355" s="402">
        <f>ROUND(Source!BB342,O355)</f>
        <v/>
      </c>
      <c r="G355" s="402" t="inlineStr">
        <is>
          <t>ЭММсНРиСП</t>
        </is>
      </c>
      <c r="H355" s="402" t="inlineStr">
        <is>
          <t>Эксплуатация машин по ТСН-2001.16</t>
        </is>
      </c>
      <c r="I355" s="402" t="n"/>
      <c r="J355" s="402" t="n"/>
      <c r="K355" s="402" t="n">
        <v>231</v>
      </c>
      <c r="L355" s="402" t="n">
        <v>12</v>
      </c>
      <c r="M355" s="402" t="n">
        <v>3</v>
      </c>
      <c r="N355" s="402" t="inlineStr"/>
      <c r="O355" s="402" t="n">
        <v>0</v>
      </c>
      <c r="P355" s="402" t="n"/>
      <c r="Q355" s="402" t="n"/>
      <c r="R355" s="402" t="n"/>
      <c r="S355" s="402" t="n"/>
      <c r="T355" s="402" t="n"/>
      <c r="U355" s="402" t="n"/>
      <c r="V355" s="402" t="n"/>
      <c r="W355" s="402" t="n">
        <v>0</v>
      </c>
      <c r="X355" s="402" t="n">
        <v>1</v>
      </c>
      <c r="Y355" s="402" t="n">
        <v>0</v>
      </c>
      <c r="Z355" s="402" t="n"/>
      <c r="AA355" s="402" t="n"/>
      <c r="AB355" s="402" t="n"/>
    </row>
    <row r="356">
      <c r="A356" s="402" t="n">
        <v>50</v>
      </c>
      <c r="B356" s="402" t="n">
        <v>0</v>
      </c>
      <c r="C356" s="402" t="n">
        <v>0</v>
      </c>
      <c r="D356" s="402" t="n">
        <v>1</v>
      </c>
      <c r="E356" s="402" t="n">
        <v>204</v>
      </c>
      <c r="F356" s="402">
        <f>ROUND(Source!R342,O356)</f>
        <v/>
      </c>
      <c r="G356" s="402" t="inlineStr">
        <is>
          <t>ЗПМ</t>
        </is>
      </c>
      <c r="H356" s="402" t="inlineStr">
        <is>
          <t>ЗП машинистов</t>
        </is>
      </c>
      <c r="I356" s="402" t="n"/>
      <c r="J356" s="402" t="n"/>
      <c r="K356" s="402" t="n">
        <v>204</v>
      </c>
      <c r="L356" s="402" t="n">
        <v>13</v>
      </c>
      <c r="M356" s="402" t="n">
        <v>3</v>
      </c>
      <c r="N356" s="402" t="inlineStr"/>
      <c r="O356" s="402" t="n">
        <v>0</v>
      </c>
      <c r="P356" s="402" t="n"/>
      <c r="Q356" s="402" t="n"/>
      <c r="R356" s="402" t="n"/>
      <c r="S356" s="402" t="n"/>
      <c r="T356" s="402" t="n"/>
      <c r="U356" s="402" t="n"/>
      <c r="V356" s="402" t="n"/>
      <c r="W356" s="402" t="n">
        <v>0</v>
      </c>
      <c r="X356" s="402" t="n">
        <v>1</v>
      </c>
      <c r="Y356" s="402" t="n">
        <v>0</v>
      </c>
      <c r="Z356" s="402" t="n"/>
      <c r="AA356" s="402" t="n"/>
      <c r="AB356" s="402" t="n"/>
    </row>
    <row r="357">
      <c r="A357" s="402" t="n">
        <v>50</v>
      </c>
      <c r="B357" s="402" t="n">
        <v>0</v>
      </c>
      <c r="C357" s="402" t="n">
        <v>0</v>
      </c>
      <c r="D357" s="402" t="n">
        <v>1</v>
      </c>
      <c r="E357" s="402" t="n">
        <v>205</v>
      </c>
      <c r="F357" s="402">
        <f>ROUND(Source!S342,O357)</f>
        <v/>
      </c>
      <c r="G357" s="402" t="inlineStr">
        <is>
          <t>ОЗП</t>
        </is>
      </c>
      <c r="H357" s="402" t="inlineStr">
        <is>
          <t>Основная ЗП рабочих</t>
        </is>
      </c>
      <c r="I357" s="402" t="n"/>
      <c r="J357" s="402" t="n"/>
      <c r="K357" s="402" t="n">
        <v>205</v>
      </c>
      <c r="L357" s="402" t="n">
        <v>14</v>
      </c>
      <c r="M357" s="402" t="n">
        <v>3</v>
      </c>
      <c r="N357" s="402" t="inlineStr"/>
      <c r="O357" s="402" t="n">
        <v>0</v>
      </c>
      <c r="P357" s="402" t="n"/>
      <c r="Q357" s="402" t="n"/>
      <c r="R357" s="402" t="n"/>
      <c r="S357" s="402" t="n"/>
      <c r="T357" s="402" t="n"/>
      <c r="U357" s="402" t="n"/>
      <c r="V357" s="402" t="n"/>
      <c r="W357" s="402" t="n">
        <v>0</v>
      </c>
      <c r="X357" s="402" t="n">
        <v>1</v>
      </c>
      <c r="Y357" s="402" t="n">
        <v>0</v>
      </c>
      <c r="Z357" s="402" t="n"/>
      <c r="AA357" s="402" t="n"/>
      <c r="AB357" s="402" t="n"/>
    </row>
    <row r="358">
      <c r="A358" s="402" t="n">
        <v>50</v>
      </c>
      <c r="B358" s="402" t="n">
        <v>0</v>
      </c>
      <c r="C358" s="402" t="n">
        <v>0</v>
      </c>
      <c r="D358" s="402" t="n">
        <v>1</v>
      </c>
      <c r="E358" s="402" t="n">
        <v>232</v>
      </c>
      <c r="F358" s="402">
        <f>ROUND(Source!BC342,O358)</f>
        <v/>
      </c>
      <c r="G358" s="402" t="inlineStr">
        <is>
          <t>ОЗПсНРиСП</t>
        </is>
      </c>
      <c r="H358" s="402" t="inlineStr">
        <is>
          <t>Основная ЗП рабочих по ТСН-2001.16</t>
        </is>
      </c>
      <c r="I358" s="402" t="n"/>
      <c r="J358" s="402" t="n"/>
      <c r="K358" s="402" t="n">
        <v>232</v>
      </c>
      <c r="L358" s="402" t="n">
        <v>15</v>
      </c>
      <c r="M358" s="402" t="n">
        <v>3</v>
      </c>
      <c r="N358" s="402" t="inlineStr"/>
      <c r="O358" s="402" t="n">
        <v>0</v>
      </c>
      <c r="P358" s="402" t="n"/>
      <c r="Q358" s="402" t="n"/>
      <c r="R358" s="402" t="n"/>
      <c r="S358" s="402" t="n"/>
      <c r="T358" s="402" t="n"/>
      <c r="U358" s="402" t="n"/>
      <c r="V358" s="402" t="n"/>
      <c r="W358" s="402" t="n">
        <v>0</v>
      </c>
      <c r="X358" s="402" t="n">
        <v>1</v>
      </c>
      <c r="Y358" s="402" t="n">
        <v>0</v>
      </c>
      <c r="Z358" s="402" t="n"/>
      <c r="AA358" s="402" t="n"/>
      <c r="AB358" s="402" t="n"/>
    </row>
    <row r="359">
      <c r="A359" s="402" t="n">
        <v>50</v>
      </c>
      <c r="B359" s="402" t="n">
        <v>0</v>
      </c>
      <c r="C359" s="402" t="n">
        <v>0</v>
      </c>
      <c r="D359" s="402" t="n">
        <v>1</v>
      </c>
      <c r="E359" s="402" t="n">
        <v>214</v>
      </c>
      <c r="F359" s="402">
        <f>ROUND(Source!AS342,O359)</f>
        <v/>
      </c>
      <c r="G359" s="402" t="inlineStr">
        <is>
          <t>Строит</t>
        </is>
      </c>
      <c r="H359" s="402" t="inlineStr">
        <is>
          <t>Строительные работы с НР и СП</t>
        </is>
      </c>
      <c r="I359" s="402" t="n"/>
      <c r="J359" s="402" t="n"/>
      <c r="K359" s="402" t="n">
        <v>214</v>
      </c>
      <c r="L359" s="402" t="n">
        <v>16</v>
      </c>
      <c r="M359" s="402" t="n">
        <v>3</v>
      </c>
      <c r="N359" s="402" t="inlineStr"/>
      <c r="O359" s="402" t="n">
        <v>0</v>
      </c>
      <c r="P359" s="402" t="n"/>
      <c r="Q359" s="402" t="n"/>
      <c r="R359" s="402" t="n"/>
      <c r="S359" s="402" t="n"/>
      <c r="T359" s="402" t="n"/>
      <c r="U359" s="402" t="n"/>
      <c r="V359" s="402" t="n"/>
      <c r="W359" s="402" t="n">
        <v>0</v>
      </c>
      <c r="X359" s="402" t="n">
        <v>1</v>
      </c>
      <c r="Y359" s="402" t="n">
        <v>0</v>
      </c>
      <c r="Z359" s="402" t="n"/>
      <c r="AA359" s="402" t="n"/>
      <c r="AB359" s="402" t="n"/>
    </row>
    <row r="360">
      <c r="A360" s="402" t="n">
        <v>50</v>
      </c>
      <c r="B360" s="402" t="n">
        <v>0</v>
      </c>
      <c r="C360" s="402" t="n">
        <v>0</v>
      </c>
      <c r="D360" s="402" t="n">
        <v>1</v>
      </c>
      <c r="E360" s="402" t="n">
        <v>215</v>
      </c>
      <c r="F360" s="402">
        <f>ROUND(Source!AT342,O360)</f>
        <v/>
      </c>
      <c r="G360" s="402" t="inlineStr">
        <is>
          <t>Монтаж</t>
        </is>
      </c>
      <c r="H360" s="402" t="inlineStr">
        <is>
          <t>Монтажные работы с НР и СП</t>
        </is>
      </c>
      <c r="I360" s="402" t="n"/>
      <c r="J360" s="402" t="n"/>
      <c r="K360" s="402" t="n">
        <v>215</v>
      </c>
      <c r="L360" s="402" t="n">
        <v>17</v>
      </c>
      <c r="M360" s="402" t="n">
        <v>3</v>
      </c>
      <c r="N360" s="402" t="inlineStr"/>
      <c r="O360" s="402" t="n">
        <v>0</v>
      </c>
      <c r="P360" s="402" t="n"/>
      <c r="Q360" s="402" t="n"/>
      <c r="R360" s="402" t="n"/>
      <c r="S360" s="402" t="n"/>
      <c r="T360" s="402" t="n"/>
      <c r="U360" s="402" t="n"/>
      <c r="V360" s="402" t="n"/>
      <c r="W360" s="402" t="n">
        <v>0</v>
      </c>
      <c r="X360" s="402" t="n">
        <v>1</v>
      </c>
      <c r="Y360" s="402" t="n">
        <v>0</v>
      </c>
      <c r="Z360" s="402" t="n"/>
      <c r="AA360" s="402" t="n"/>
      <c r="AB360" s="402" t="n"/>
    </row>
    <row r="361">
      <c r="A361" s="402" t="n">
        <v>50</v>
      </c>
      <c r="B361" s="402" t="n">
        <v>0</v>
      </c>
      <c r="C361" s="402" t="n">
        <v>0</v>
      </c>
      <c r="D361" s="402" t="n">
        <v>1</v>
      </c>
      <c r="E361" s="402" t="n">
        <v>217</v>
      </c>
      <c r="F361" s="402">
        <f>ROUND(Source!AU342,O361)</f>
        <v/>
      </c>
      <c r="G361" s="402" t="inlineStr">
        <is>
          <t>Прочие</t>
        </is>
      </c>
      <c r="H361" s="402" t="inlineStr">
        <is>
          <t>Прочие работы с НР и СП</t>
        </is>
      </c>
      <c r="I361" s="402" t="n"/>
      <c r="J361" s="402" t="n"/>
      <c r="K361" s="402" t="n">
        <v>217</v>
      </c>
      <c r="L361" s="402" t="n">
        <v>18</v>
      </c>
      <c r="M361" s="402" t="n">
        <v>3</v>
      </c>
      <c r="N361" s="402" t="inlineStr"/>
      <c r="O361" s="402" t="n">
        <v>0</v>
      </c>
      <c r="P361" s="402" t="n"/>
      <c r="Q361" s="402" t="n"/>
      <c r="R361" s="402" t="n"/>
      <c r="S361" s="402" t="n"/>
      <c r="T361" s="402" t="n"/>
      <c r="U361" s="402" t="n"/>
      <c r="V361" s="402" t="n"/>
      <c r="W361" s="402" t="n">
        <v>0</v>
      </c>
      <c r="X361" s="402" t="n">
        <v>1</v>
      </c>
      <c r="Y361" s="402" t="n">
        <v>0</v>
      </c>
      <c r="Z361" s="402" t="n"/>
      <c r="AA361" s="402" t="n"/>
      <c r="AB361" s="402" t="n"/>
    </row>
    <row r="362">
      <c r="A362" s="402" t="n">
        <v>50</v>
      </c>
      <c r="B362" s="402" t="n">
        <v>0</v>
      </c>
      <c r="C362" s="402" t="n">
        <v>0</v>
      </c>
      <c r="D362" s="402" t="n">
        <v>1</v>
      </c>
      <c r="E362" s="402" t="n">
        <v>230</v>
      </c>
      <c r="F362" s="402">
        <f>ROUND(Source!BA342,O362)</f>
        <v/>
      </c>
      <c r="G362" s="402" t="inlineStr">
        <is>
          <t>ПрочиеЗатр</t>
        </is>
      </c>
      <c r="H362" s="402" t="inlineStr">
        <is>
          <t>Прочие затраты по ТСН-2001.16</t>
        </is>
      </c>
      <c r="I362" s="402" t="n"/>
      <c r="J362" s="402" t="n"/>
      <c r="K362" s="402" t="n">
        <v>230</v>
      </c>
      <c r="L362" s="402" t="n">
        <v>19</v>
      </c>
      <c r="M362" s="402" t="n">
        <v>3</v>
      </c>
      <c r="N362" s="402" t="inlineStr"/>
      <c r="O362" s="402" t="n">
        <v>0</v>
      </c>
      <c r="P362" s="402" t="n"/>
      <c r="Q362" s="402" t="n"/>
      <c r="R362" s="402" t="n"/>
      <c r="S362" s="402" t="n"/>
      <c r="T362" s="402" t="n"/>
      <c r="U362" s="402" t="n"/>
      <c r="V362" s="402" t="n"/>
      <c r="W362" s="402" t="n">
        <v>0</v>
      </c>
      <c r="X362" s="402" t="n">
        <v>1</v>
      </c>
      <c r="Y362" s="402" t="n">
        <v>0</v>
      </c>
      <c r="Z362" s="402" t="n"/>
      <c r="AA362" s="402" t="n"/>
      <c r="AB362" s="402" t="n"/>
    </row>
    <row r="363">
      <c r="A363" s="402" t="n">
        <v>50</v>
      </c>
      <c r="B363" s="402" t="n">
        <v>0</v>
      </c>
      <c r="C363" s="402" t="n">
        <v>0</v>
      </c>
      <c r="D363" s="402" t="n">
        <v>1</v>
      </c>
      <c r="E363" s="402" t="n">
        <v>206</v>
      </c>
      <c r="F363" s="402">
        <f>ROUND(Source!T342,O363)</f>
        <v/>
      </c>
      <c r="G363" s="402" t="inlineStr">
        <is>
          <t>ВозврМат</t>
        </is>
      </c>
      <c r="H363" s="402" t="inlineStr">
        <is>
          <t>Возврат материалов</t>
        </is>
      </c>
      <c r="I363" s="402" t="n"/>
      <c r="J363" s="402" t="n"/>
      <c r="K363" s="402" t="n">
        <v>206</v>
      </c>
      <c r="L363" s="402" t="n">
        <v>20</v>
      </c>
      <c r="M363" s="402" t="n">
        <v>3</v>
      </c>
      <c r="N363" s="402" t="inlineStr"/>
      <c r="O363" s="402" t="n">
        <v>0</v>
      </c>
      <c r="P363" s="402" t="n"/>
      <c r="Q363" s="402" t="n"/>
      <c r="R363" s="402" t="n"/>
      <c r="S363" s="402" t="n"/>
      <c r="T363" s="402" t="n"/>
      <c r="U363" s="402" t="n"/>
      <c r="V363" s="402" t="n"/>
      <c r="W363" s="402" t="n">
        <v>0</v>
      </c>
      <c r="X363" s="402" t="n">
        <v>1</v>
      </c>
      <c r="Y363" s="402" t="n">
        <v>0</v>
      </c>
      <c r="Z363" s="402" t="n"/>
      <c r="AA363" s="402" t="n"/>
      <c r="AB363" s="402" t="n"/>
    </row>
    <row r="364">
      <c r="A364" s="402" t="n">
        <v>50</v>
      </c>
      <c r="B364" s="402" t="n">
        <v>0</v>
      </c>
      <c r="C364" s="402" t="n">
        <v>0</v>
      </c>
      <c r="D364" s="402" t="n">
        <v>1</v>
      </c>
      <c r="E364" s="402" t="n">
        <v>207</v>
      </c>
      <c r="F364" s="402">
        <f>ROUND(Source!U342,O364)</f>
        <v/>
      </c>
      <c r="G364" s="402" t="inlineStr">
        <is>
          <t>ТрудСтр</t>
        </is>
      </c>
      <c r="H364" s="402" t="inlineStr">
        <is>
          <t>Трудозатраты строителей</t>
        </is>
      </c>
      <c r="I364" s="402" t="n"/>
      <c r="J364" s="402" t="n"/>
      <c r="K364" s="402" t="n">
        <v>207</v>
      </c>
      <c r="L364" s="402" t="n">
        <v>21</v>
      </c>
      <c r="M364" s="402" t="n">
        <v>3</v>
      </c>
      <c r="N364" s="402" t="inlineStr"/>
      <c r="O364" s="402" t="n">
        <v>7</v>
      </c>
      <c r="P364" s="402" t="n"/>
      <c r="Q364" s="402" t="n"/>
      <c r="R364" s="402" t="n"/>
      <c r="S364" s="402" t="n"/>
      <c r="T364" s="402" t="n"/>
      <c r="U364" s="402" t="n"/>
      <c r="V364" s="402" t="n"/>
      <c r="W364" s="402" t="n">
        <v>0</v>
      </c>
      <c r="X364" s="402" t="n">
        <v>1</v>
      </c>
      <c r="Y364" s="402" t="n">
        <v>0</v>
      </c>
      <c r="Z364" s="402" t="n"/>
      <c r="AA364" s="402" t="n"/>
      <c r="AB364" s="402" t="n"/>
    </row>
    <row r="365">
      <c r="A365" s="402" t="n">
        <v>50</v>
      </c>
      <c r="B365" s="402" t="n">
        <v>0</v>
      </c>
      <c r="C365" s="402" t="n">
        <v>0</v>
      </c>
      <c r="D365" s="402" t="n">
        <v>1</v>
      </c>
      <c r="E365" s="402" t="n">
        <v>208</v>
      </c>
      <c r="F365" s="402">
        <f>ROUND(Source!V342,O365)</f>
        <v/>
      </c>
      <c r="G365" s="402" t="inlineStr">
        <is>
          <t>ТрудМаш</t>
        </is>
      </c>
      <c r="H365" s="402" t="inlineStr">
        <is>
          <t>Трудозатраты машинистов</t>
        </is>
      </c>
      <c r="I365" s="402" t="n"/>
      <c r="J365" s="402" t="n"/>
      <c r="K365" s="402" t="n">
        <v>208</v>
      </c>
      <c r="L365" s="402" t="n">
        <v>22</v>
      </c>
      <c r="M365" s="402" t="n">
        <v>3</v>
      </c>
      <c r="N365" s="402" t="inlineStr"/>
      <c r="O365" s="402" t="n">
        <v>7</v>
      </c>
      <c r="P365" s="402" t="n"/>
      <c r="Q365" s="402" t="n"/>
      <c r="R365" s="402" t="n"/>
      <c r="S365" s="402" t="n"/>
      <c r="T365" s="402" t="n"/>
      <c r="U365" s="402" t="n"/>
      <c r="V365" s="402" t="n"/>
      <c r="W365" s="402" t="n">
        <v>0</v>
      </c>
      <c r="X365" s="402" t="n">
        <v>1</v>
      </c>
      <c r="Y365" s="402" t="n">
        <v>0</v>
      </c>
      <c r="Z365" s="402" t="n"/>
      <c r="AA365" s="402" t="n"/>
      <c r="AB365" s="402" t="n"/>
    </row>
    <row r="366">
      <c r="A366" s="402" t="n">
        <v>50</v>
      </c>
      <c r="B366" s="402" t="n">
        <v>0</v>
      </c>
      <c r="C366" s="402" t="n">
        <v>0</v>
      </c>
      <c r="D366" s="402" t="n">
        <v>1</v>
      </c>
      <c r="E366" s="402" t="n">
        <v>209</v>
      </c>
      <c r="F366" s="402">
        <f>ROUND(Source!W342,O366)</f>
        <v/>
      </c>
      <c r="G366" s="402" t="inlineStr">
        <is>
          <t>ТранспМат</t>
        </is>
      </c>
      <c r="H366" s="402" t="inlineStr">
        <is>
          <t>Транспорт материалов</t>
        </is>
      </c>
      <c r="I366" s="402" t="n"/>
      <c r="J366" s="402" t="n"/>
      <c r="K366" s="402" t="n">
        <v>209</v>
      </c>
      <c r="L366" s="402" t="n">
        <v>23</v>
      </c>
      <c r="M366" s="402" t="n">
        <v>3</v>
      </c>
      <c r="N366" s="402" t="inlineStr"/>
      <c r="O366" s="402" t="n">
        <v>0</v>
      </c>
      <c r="P366" s="402" t="n"/>
      <c r="Q366" s="402" t="n"/>
      <c r="R366" s="402" t="n"/>
      <c r="S366" s="402" t="n"/>
      <c r="T366" s="402" t="n"/>
      <c r="U366" s="402" t="n"/>
      <c r="V366" s="402" t="n"/>
      <c r="W366" s="402" t="n">
        <v>0</v>
      </c>
      <c r="X366" s="402" t="n">
        <v>1</v>
      </c>
      <c r="Y366" s="402" t="n">
        <v>0</v>
      </c>
      <c r="Z366" s="402" t="n"/>
      <c r="AA366" s="402" t="n"/>
      <c r="AB366" s="402" t="n"/>
    </row>
    <row r="367">
      <c r="A367" s="402" t="n">
        <v>50</v>
      </c>
      <c r="B367" s="402" t="n">
        <v>0</v>
      </c>
      <c r="C367" s="402" t="n">
        <v>0</v>
      </c>
      <c r="D367" s="402" t="n">
        <v>1</v>
      </c>
      <c r="E367" s="402" t="n">
        <v>233</v>
      </c>
      <c r="F367" s="402">
        <f>ROUND(Source!BD342,O367)</f>
        <v/>
      </c>
      <c r="G367" s="402" t="inlineStr">
        <is>
          <t>Перевозка</t>
        </is>
      </c>
      <c r="H367" s="402" t="inlineStr">
        <is>
          <t>Перевозка грузов</t>
        </is>
      </c>
      <c r="I367" s="402" t="n"/>
      <c r="J367" s="402" t="n"/>
      <c r="K367" s="402" t="n">
        <v>233</v>
      </c>
      <c r="L367" s="402" t="n">
        <v>24</v>
      </c>
      <c r="M367" s="402" t="n">
        <v>3</v>
      </c>
      <c r="N367" s="402" t="inlineStr"/>
      <c r="O367" s="402" t="n">
        <v>0</v>
      </c>
      <c r="P367" s="402" t="n"/>
      <c r="Q367" s="402" t="n"/>
      <c r="R367" s="402" t="n"/>
      <c r="S367" s="402" t="n"/>
      <c r="T367" s="402" t="n"/>
      <c r="U367" s="402" t="n"/>
      <c r="V367" s="402" t="n"/>
      <c r="W367" s="402" t="n">
        <v>0</v>
      </c>
      <c r="X367" s="402" t="n">
        <v>1</v>
      </c>
      <c r="Y367" s="402" t="n">
        <v>0</v>
      </c>
      <c r="Z367" s="402" t="n"/>
      <c r="AA367" s="402" t="n"/>
      <c r="AB367" s="402" t="n"/>
    </row>
    <row r="368">
      <c r="A368" s="402" t="n">
        <v>50</v>
      </c>
      <c r="B368" s="402" t="n">
        <v>0</v>
      </c>
      <c r="C368" s="402" t="n">
        <v>0</v>
      </c>
      <c r="D368" s="402" t="n">
        <v>1</v>
      </c>
      <c r="E368" s="402" t="n">
        <v>210</v>
      </c>
      <c r="F368" s="402">
        <f>ROUND(Source!X342,O368)</f>
        <v/>
      </c>
      <c r="G368" s="402" t="inlineStr">
        <is>
          <t>НР</t>
        </is>
      </c>
      <c r="H368" s="402" t="inlineStr">
        <is>
          <t>Накладные расходы</t>
        </is>
      </c>
      <c r="I368" s="402" t="n"/>
      <c r="J368" s="402" t="n"/>
      <c r="K368" s="402" t="n">
        <v>210</v>
      </c>
      <c r="L368" s="402" t="n">
        <v>25</v>
      </c>
      <c r="M368" s="402" t="n">
        <v>3</v>
      </c>
      <c r="N368" s="402" t="inlineStr"/>
      <c r="O368" s="402" t="n">
        <v>0</v>
      </c>
      <c r="P368" s="402" t="n"/>
      <c r="Q368" s="402" t="n"/>
      <c r="R368" s="402" t="n"/>
      <c r="S368" s="402" t="n"/>
      <c r="T368" s="402" t="n"/>
      <c r="U368" s="402" t="n"/>
      <c r="V368" s="402" t="n"/>
      <c r="W368" s="402" t="n">
        <v>0</v>
      </c>
      <c r="X368" s="402" t="n">
        <v>1</v>
      </c>
      <c r="Y368" s="402" t="n">
        <v>0</v>
      </c>
      <c r="Z368" s="402" t="n"/>
      <c r="AA368" s="402" t="n"/>
      <c r="AB368" s="402" t="n"/>
    </row>
    <row r="369">
      <c r="A369" s="402" t="n">
        <v>50</v>
      </c>
      <c r="B369" s="402" t="n">
        <v>0</v>
      </c>
      <c r="C369" s="402" t="n">
        <v>0</v>
      </c>
      <c r="D369" s="402" t="n">
        <v>1</v>
      </c>
      <c r="E369" s="402" t="n">
        <v>211</v>
      </c>
      <c r="F369" s="402">
        <f>ROUND(Source!Y342,O369)</f>
        <v/>
      </c>
      <c r="G369" s="402" t="inlineStr">
        <is>
          <t>СмПриб</t>
        </is>
      </c>
      <c r="H369" s="402" t="inlineStr">
        <is>
          <t>Сметная прибыль</t>
        </is>
      </c>
      <c r="I369" s="402" t="n"/>
      <c r="J369" s="402" t="n"/>
      <c r="K369" s="402" t="n">
        <v>211</v>
      </c>
      <c r="L369" s="402" t="n">
        <v>26</v>
      </c>
      <c r="M369" s="402" t="n">
        <v>3</v>
      </c>
      <c r="N369" s="402" t="inlineStr"/>
      <c r="O369" s="402" t="n">
        <v>0</v>
      </c>
      <c r="P369" s="402" t="n"/>
      <c r="Q369" s="402" t="n"/>
      <c r="R369" s="402" t="n"/>
      <c r="S369" s="402" t="n"/>
      <c r="T369" s="402" t="n"/>
      <c r="U369" s="402" t="n"/>
      <c r="V369" s="402" t="n"/>
      <c r="W369" s="402" t="n">
        <v>0</v>
      </c>
      <c r="X369" s="402" t="n">
        <v>1</v>
      </c>
      <c r="Y369" s="402" t="n">
        <v>0</v>
      </c>
      <c r="Z369" s="402" t="n"/>
      <c r="AA369" s="402" t="n"/>
      <c r="AB369" s="402" t="n"/>
    </row>
    <row r="370">
      <c r="A370" s="402" t="n">
        <v>50</v>
      </c>
      <c r="B370" s="402" t="n">
        <v>0</v>
      </c>
      <c r="C370" s="402" t="n">
        <v>0</v>
      </c>
      <c r="D370" s="402" t="n">
        <v>1</v>
      </c>
      <c r="E370" s="402" t="n">
        <v>224</v>
      </c>
      <c r="F370" s="402">
        <f>ROUND(Source!AR342,O370)</f>
        <v/>
      </c>
      <c r="G370" s="402" t="inlineStr">
        <is>
          <t>Всего</t>
        </is>
      </c>
      <c r="H370" s="402" t="inlineStr">
        <is>
          <t>Всего с НР и СП</t>
        </is>
      </c>
      <c r="I370" s="402" t="n"/>
      <c r="J370" s="402" t="n"/>
      <c r="K370" s="402" t="n">
        <v>224</v>
      </c>
      <c r="L370" s="402" t="n">
        <v>27</v>
      </c>
      <c r="M370" s="402" t="n">
        <v>3</v>
      </c>
      <c r="N370" s="402" t="inlineStr"/>
      <c r="O370" s="402" t="n">
        <v>0</v>
      </c>
      <c r="P370" s="402" t="n"/>
      <c r="Q370" s="402" t="n"/>
      <c r="R370" s="402" t="n"/>
      <c r="S370" s="402" t="n"/>
      <c r="T370" s="402" t="n"/>
      <c r="U370" s="402" t="n"/>
      <c r="V370" s="402" t="n"/>
      <c r="W370" s="402" t="n">
        <v>0</v>
      </c>
      <c r="X370" s="402" t="n">
        <v>1</v>
      </c>
      <c r="Y370" s="402" t="n">
        <v>0</v>
      </c>
      <c r="Z370" s="402" t="n"/>
      <c r="AA370" s="402" t="n"/>
      <c r="AB370" s="402" t="n"/>
    </row>
    <row r="371">
      <c r="A371" s="402" t="n">
        <v>50</v>
      </c>
      <c r="B371" s="402" t="n">
        <v>0</v>
      </c>
      <c r="C371" s="402" t="n">
        <v>0</v>
      </c>
      <c r="D371" s="402" t="n">
        <v>2</v>
      </c>
      <c r="E371" s="402" t="n">
        <v>0</v>
      </c>
      <c r="F371" s="402">
        <f>ROUND(F370,O371)</f>
        <v/>
      </c>
      <c r="G371" s="402" t="inlineStr">
        <is>
          <t>и1</t>
        </is>
      </c>
      <c r="H371" s="402" t="inlineStr">
        <is>
          <t>Итого</t>
        </is>
      </c>
      <c r="I371" s="402" t="n"/>
      <c r="J371" s="402" t="n"/>
      <c r="K371" s="402" t="n">
        <v>212</v>
      </c>
      <c r="L371" s="402" t="n">
        <v>28</v>
      </c>
      <c r="M371" s="402" t="n">
        <v>0</v>
      </c>
      <c r="N371" s="402" t="inlineStr"/>
      <c r="O371" s="402" t="n">
        <v>0</v>
      </c>
      <c r="P371" s="402" t="n"/>
      <c r="Q371" s="402" t="n"/>
      <c r="R371" s="402" t="n"/>
      <c r="S371" s="402" t="n"/>
      <c r="T371" s="402" t="n"/>
      <c r="U371" s="402" t="n"/>
      <c r="V371" s="402" t="n"/>
      <c r="W371" s="402" t="n">
        <v>0</v>
      </c>
      <c r="X371" s="402" t="n">
        <v>1</v>
      </c>
      <c r="Y371" s="402" t="n">
        <v>0</v>
      </c>
      <c r="Z371" s="402" t="n"/>
      <c r="AA371" s="402" t="n"/>
      <c r="AB371" s="402" t="n"/>
    </row>
    <row r="372">
      <c r="A372" s="402" t="n">
        <v>50</v>
      </c>
      <c r="B372" s="402" t="n">
        <v>0</v>
      </c>
      <c r="C372" s="402" t="n">
        <v>0</v>
      </c>
      <c r="D372" s="402" t="n">
        <v>2</v>
      </c>
      <c r="E372" s="402" t="n">
        <v>0</v>
      </c>
      <c r="F372" s="402">
        <f>ROUND(F371*0.22,O372)</f>
        <v/>
      </c>
      <c r="G372" s="402" t="inlineStr">
        <is>
          <t>и2</t>
        </is>
      </c>
      <c r="H372" s="402" t="inlineStr">
        <is>
          <t>НДС 22%</t>
        </is>
      </c>
      <c r="I372" s="402" t="n"/>
      <c r="J372" s="402" t="n"/>
      <c r="K372" s="402" t="n">
        <v>212</v>
      </c>
      <c r="L372" s="402" t="n">
        <v>29</v>
      </c>
      <c r="M372" s="402" t="n">
        <v>0</v>
      </c>
      <c r="N372" s="402" t="inlineStr"/>
      <c r="O372" s="402" t="n">
        <v>0</v>
      </c>
      <c r="P372" s="402" t="n"/>
      <c r="Q372" s="402" t="n"/>
      <c r="R372" s="402" t="n"/>
      <c r="S372" s="402" t="n"/>
      <c r="T372" s="402" t="n"/>
      <c r="U372" s="402" t="n"/>
      <c r="V372" s="402" t="n"/>
      <c r="W372" s="402" t="n">
        <v>0</v>
      </c>
      <c r="X372" s="402" t="n">
        <v>1</v>
      </c>
      <c r="Y372" s="402" t="n">
        <v>0</v>
      </c>
      <c r="Z372" s="402" t="n"/>
      <c r="AA372" s="402" t="n"/>
      <c r="AB372" s="402" t="n"/>
    </row>
    <row r="373">
      <c r="A373" s="402" t="n">
        <v>50</v>
      </c>
      <c r="B373" s="402" t="n">
        <v>0</v>
      </c>
      <c r="C373" s="402" t="n">
        <v>0</v>
      </c>
      <c r="D373" s="402" t="n">
        <v>2</v>
      </c>
      <c r="E373" s="402" t="n">
        <v>213</v>
      </c>
      <c r="F373" s="402">
        <f>ROUND(F371+F372,O373)</f>
        <v/>
      </c>
      <c r="G373" s="402" t="inlineStr">
        <is>
          <t>и3</t>
        </is>
      </c>
      <c r="H373" s="402" t="inlineStr">
        <is>
          <t>Всего</t>
        </is>
      </c>
      <c r="I373" s="402" t="n"/>
      <c r="J373" s="402" t="n"/>
      <c r="K373" s="402" t="n">
        <v>212</v>
      </c>
      <c r="L373" s="402" t="n">
        <v>30</v>
      </c>
      <c r="M373" s="402" t="n">
        <v>0</v>
      </c>
      <c r="N373" s="402" t="inlineStr"/>
      <c r="O373" s="402" t="n">
        <v>0</v>
      </c>
      <c r="P373" s="402" t="n"/>
      <c r="Q373" s="402" t="n"/>
      <c r="R373" s="402" t="n"/>
      <c r="S373" s="402" t="n"/>
      <c r="T373" s="402" t="n"/>
      <c r="U373" s="402" t="n"/>
      <c r="V373" s="402" t="n"/>
      <c r="W373" s="402" t="n">
        <v>0</v>
      </c>
      <c r="X373" s="402" t="n">
        <v>1</v>
      </c>
      <c r="Y373" s="402" t="n">
        <v>0</v>
      </c>
      <c r="Z373" s="402" t="n"/>
      <c r="AA373" s="402" t="n"/>
      <c r="AB373" s="402" t="n"/>
    </row>
    <row r="374"/>
    <row r="375">
      <c r="A375" s="399" t="n">
        <v>3</v>
      </c>
      <c r="B375" s="399" t="n">
        <v>0</v>
      </c>
      <c r="C375" s="399" t="n"/>
      <c r="D375" s="399">
        <f>ROW(A387)</f>
        <v/>
      </c>
      <c r="E375" s="399" t="n"/>
      <c r="F375" s="399" t="inlineStr">
        <is>
          <t>Новая локальная смета</t>
        </is>
      </c>
      <c r="G375" s="399" t="inlineStr">
        <is>
          <t>Текстильщиков 12</t>
        </is>
      </c>
      <c r="H375" s="399" t="inlineStr"/>
      <c r="I375" s="399" t="n">
        <v>0</v>
      </c>
      <c r="J375" s="399" t="inlineStr"/>
      <c r="K375" s="399" t="n">
        <v>-1</v>
      </c>
      <c r="L375" s="399" t="inlineStr">
        <is>
          <t>Новая локальная смета</t>
        </is>
      </c>
      <c r="M375" s="399" t="inlineStr"/>
      <c r="N375" s="399" t="n"/>
      <c r="O375" s="399" t="n"/>
      <c r="P375" s="399" t="n"/>
      <c r="Q375" s="399" t="n"/>
      <c r="R375" s="399" t="n"/>
      <c r="S375" s="399" t="n">
        <v>0</v>
      </c>
      <c r="T375" s="399" t="n"/>
      <c r="U375" s="399" t="inlineStr"/>
      <c r="V375" s="399" t="n">
        <v>0</v>
      </c>
      <c r="W375" s="399" t="n"/>
      <c r="X375" s="399" t="n"/>
      <c r="Y375" s="399" t="n"/>
      <c r="Z375" s="399" t="n"/>
      <c r="AA375" s="399" t="n"/>
      <c r="AB375" s="399" t="inlineStr"/>
      <c r="AC375" s="399" t="inlineStr"/>
      <c r="AD375" s="399" t="inlineStr"/>
      <c r="AE375" s="399" t="inlineStr"/>
      <c r="AF375" s="399" t="inlineStr"/>
      <c r="AG375" s="399" t="inlineStr"/>
      <c r="AH375" s="399" t="n"/>
      <c r="AI375" s="399" t="n"/>
      <c r="AJ375" s="399" t="n"/>
      <c r="AK375" s="399" t="n"/>
      <c r="AL375" s="399" t="n"/>
      <c r="AM375" s="399" t="n"/>
      <c r="AN375" s="399" t="n"/>
      <c r="AO375" s="399" t="n"/>
      <c r="AP375" s="399" t="inlineStr"/>
      <c r="AQ375" s="399" t="inlineStr"/>
      <c r="AR375" s="399" t="inlineStr"/>
      <c r="AS375" s="399" t="n"/>
      <c r="AT375" s="399" t="n"/>
      <c r="AU375" s="399" t="n"/>
      <c r="AV375" s="399" t="n"/>
      <c r="AW375" s="399" t="n"/>
      <c r="AX375" s="399" t="n"/>
      <c r="AY375" s="399" t="n"/>
      <c r="AZ375" s="399" t="inlineStr"/>
      <c r="BA375" s="399" t="n"/>
      <c r="BB375" s="399" t="inlineStr"/>
      <c r="BC375" s="399" t="inlineStr"/>
      <c r="BD375" s="399" t="inlineStr"/>
      <c r="BE375" s="399" t="inlineStr"/>
      <c r="BF375" s="399" t="inlineStr"/>
      <c r="BG375" s="399" t="inlineStr"/>
      <c r="BH375" s="399" t="inlineStr"/>
      <c r="BI375" s="399" t="inlineStr"/>
      <c r="BJ375" s="399" t="inlineStr"/>
      <c r="BK375" s="399" t="inlineStr"/>
      <c r="BL375" s="399" t="inlineStr"/>
      <c r="BM375" s="399" t="inlineStr"/>
      <c r="BN375" s="399" t="inlineStr"/>
      <c r="BO375" s="399" t="inlineStr"/>
      <c r="BP375" s="399" t="inlineStr"/>
      <c r="BQ375" s="399" t="n"/>
      <c r="BR375" s="399" t="n"/>
      <c r="BS375" s="399" t="n"/>
      <c r="BT375" s="399" t="n"/>
      <c r="BU375" s="399" t="n"/>
      <c r="BV375" s="399" t="n"/>
      <c r="BW375" s="399" t="n"/>
      <c r="BX375" s="399" t="n">
        <v>0</v>
      </c>
      <c r="BY375" s="399" t="n"/>
      <c r="BZ375" s="399" t="n"/>
      <c r="CA375" s="399" t="n"/>
      <c r="CB375" s="399" t="n"/>
      <c r="CC375" s="399" t="n"/>
      <c r="CD375" s="399" t="n"/>
      <c r="CE375" s="399" t="n"/>
      <c r="CF375" s="399" t="n">
        <v>0</v>
      </c>
      <c r="CG375" s="399" t="n">
        <v>0</v>
      </c>
      <c r="CH375" s="399" t="n"/>
      <c r="CI375" s="399" t="inlineStr"/>
      <c r="CJ375" s="399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400" t="n">
        <v>52</v>
      </c>
      <c r="B377" s="400">
        <f>B387</f>
        <v/>
      </c>
      <c r="C377" s="400">
        <f>C387</f>
        <v/>
      </c>
      <c r="D377" s="400">
        <f>D387</f>
        <v/>
      </c>
      <c r="E377" s="400">
        <f>E387</f>
        <v/>
      </c>
      <c r="F377" s="400">
        <f>F387</f>
        <v/>
      </c>
      <c r="G377" s="400">
        <f>G387</f>
        <v/>
      </c>
      <c r="H377" s="400" t="n"/>
      <c r="I377" s="400" t="n"/>
      <c r="J377" s="400" t="n"/>
      <c r="K377" s="400" t="n"/>
      <c r="L377" s="400" t="n"/>
      <c r="M377" s="400" t="n"/>
      <c r="N377" s="400" t="n"/>
      <c r="O377" s="400">
        <f>O387</f>
        <v/>
      </c>
      <c r="P377" s="400">
        <f>P387</f>
        <v/>
      </c>
      <c r="Q377" s="400">
        <f>Q387</f>
        <v/>
      </c>
      <c r="R377" s="400">
        <f>R387</f>
        <v/>
      </c>
      <c r="S377" s="400">
        <f>S387</f>
        <v/>
      </c>
      <c r="T377" s="400">
        <f>T387</f>
        <v/>
      </c>
      <c r="U377" s="400">
        <f>U387</f>
        <v/>
      </c>
      <c r="V377" s="400">
        <f>V387</f>
        <v/>
      </c>
      <c r="W377" s="400">
        <f>W387</f>
        <v/>
      </c>
      <c r="X377" s="400">
        <f>X387</f>
        <v/>
      </c>
      <c r="Y377" s="400">
        <f>Y387</f>
        <v/>
      </c>
      <c r="Z377" s="400">
        <f>Z387</f>
        <v/>
      </c>
      <c r="AA377" s="400">
        <f>AA387</f>
        <v/>
      </c>
      <c r="AB377" s="400">
        <f>AB387</f>
        <v/>
      </c>
      <c r="AC377" s="400">
        <f>AC387</f>
        <v/>
      </c>
      <c r="AD377" s="400">
        <f>AD387</f>
        <v/>
      </c>
      <c r="AE377" s="400">
        <f>AE387</f>
        <v/>
      </c>
      <c r="AF377" s="400">
        <f>AF387</f>
        <v/>
      </c>
      <c r="AG377" s="400">
        <f>AG387</f>
        <v/>
      </c>
      <c r="AH377" s="400">
        <f>AH387</f>
        <v/>
      </c>
      <c r="AI377" s="400">
        <f>AI387</f>
        <v/>
      </c>
      <c r="AJ377" s="400">
        <f>AJ387</f>
        <v/>
      </c>
      <c r="AK377" s="400">
        <f>AK387</f>
        <v/>
      </c>
      <c r="AL377" s="400">
        <f>AL387</f>
        <v/>
      </c>
      <c r="AM377" s="400">
        <f>AM387</f>
        <v/>
      </c>
      <c r="AN377" s="400">
        <f>AN387</f>
        <v/>
      </c>
      <c r="AO377" s="400">
        <f>AO387</f>
        <v/>
      </c>
      <c r="AP377" s="400">
        <f>AP387</f>
        <v/>
      </c>
      <c r="AQ377" s="400">
        <f>AQ387</f>
        <v/>
      </c>
      <c r="AR377" s="400">
        <f>AR387</f>
        <v/>
      </c>
      <c r="AS377" s="400">
        <f>AS387</f>
        <v/>
      </c>
      <c r="AT377" s="400">
        <f>AT387</f>
        <v/>
      </c>
      <c r="AU377" s="400">
        <f>AU387</f>
        <v/>
      </c>
      <c r="AV377" s="400">
        <f>AV387</f>
        <v/>
      </c>
      <c r="AW377" s="400">
        <f>AW387</f>
        <v/>
      </c>
      <c r="AX377" s="400">
        <f>AX387</f>
        <v/>
      </c>
      <c r="AY377" s="400">
        <f>AY387</f>
        <v/>
      </c>
      <c r="AZ377" s="400">
        <f>AZ387</f>
        <v/>
      </c>
      <c r="BA377" s="400">
        <f>BA387</f>
        <v/>
      </c>
      <c r="BB377" s="400">
        <f>BB387</f>
        <v/>
      </c>
      <c r="BC377" s="400">
        <f>BC387</f>
        <v/>
      </c>
      <c r="BD377" s="400">
        <f>BD387</f>
        <v/>
      </c>
      <c r="BE377" s="400">
        <f>BE387</f>
        <v/>
      </c>
      <c r="BF377" s="400">
        <f>BF387</f>
        <v/>
      </c>
      <c r="BG377" s="400">
        <f>BG387</f>
        <v/>
      </c>
      <c r="BH377" s="400">
        <f>BH387</f>
        <v/>
      </c>
      <c r="BI377" s="400">
        <f>BI387</f>
        <v/>
      </c>
      <c r="BJ377" s="400">
        <f>BJ387</f>
        <v/>
      </c>
      <c r="BK377" s="400">
        <f>BK387</f>
        <v/>
      </c>
      <c r="BL377" s="400">
        <f>BL387</f>
        <v/>
      </c>
      <c r="BM377" s="400">
        <f>BM387</f>
        <v/>
      </c>
      <c r="BN377" s="400">
        <f>BN387</f>
        <v/>
      </c>
      <c r="BO377" s="400">
        <f>BO387</f>
        <v/>
      </c>
      <c r="BP377" s="400">
        <f>BP387</f>
        <v/>
      </c>
      <c r="BQ377" s="400">
        <f>BQ387</f>
        <v/>
      </c>
      <c r="BR377" s="400">
        <f>BR387</f>
        <v/>
      </c>
      <c r="BS377" s="400">
        <f>BS387</f>
        <v/>
      </c>
      <c r="BT377" s="400">
        <f>BT387</f>
        <v/>
      </c>
      <c r="BU377" s="400">
        <f>BU387</f>
        <v/>
      </c>
      <c r="BV377" s="400">
        <f>BV387</f>
        <v/>
      </c>
      <c r="BW377" s="400">
        <f>BW387</f>
        <v/>
      </c>
      <c r="BX377" s="400">
        <f>BX387</f>
        <v/>
      </c>
      <c r="BY377" s="400">
        <f>BY387</f>
        <v/>
      </c>
      <c r="BZ377" s="400">
        <f>BZ387</f>
        <v/>
      </c>
      <c r="CA377" s="400">
        <f>CA387</f>
        <v/>
      </c>
      <c r="CB377" s="400">
        <f>CB387</f>
        <v/>
      </c>
      <c r="CC377" s="400">
        <f>CC387</f>
        <v/>
      </c>
      <c r="CD377" s="400">
        <f>CD387</f>
        <v/>
      </c>
      <c r="CE377" s="400">
        <f>CE387</f>
        <v/>
      </c>
      <c r="CF377" s="400">
        <f>CF387</f>
        <v/>
      </c>
      <c r="CG377" s="400">
        <f>CG387</f>
        <v/>
      </c>
      <c r="CH377" s="400">
        <f>CH387</f>
        <v/>
      </c>
      <c r="CI377" s="400">
        <f>CI387</f>
        <v/>
      </c>
      <c r="CJ377" s="400">
        <f>CJ387</f>
        <v/>
      </c>
      <c r="CK377" s="400">
        <f>CK387</f>
        <v/>
      </c>
      <c r="CL377" s="400">
        <f>CL387</f>
        <v/>
      </c>
      <c r="CM377" s="400">
        <f>CM387</f>
        <v/>
      </c>
      <c r="CN377" s="400">
        <f>CN387</f>
        <v/>
      </c>
      <c r="CO377" s="400">
        <f>CO387</f>
        <v/>
      </c>
      <c r="CP377" s="400">
        <f>CP387</f>
        <v/>
      </c>
      <c r="CQ377" s="400">
        <f>CQ387</f>
        <v/>
      </c>
      <c r="CR377" s="400">
        <f>CR387</f>
        <v/>
      </c>
      <c r="CS377" s="400">
        <f>CS387</f>
        <v/>
      </c>
      <c r="CT377" s="400">
        <f>CT387</f>
        <v/>
      </c>
      <c r="CU377" s="400">
        <f>CU387</f>
        <v/>
      </c>
      <c r="CV377" s="400">
        <f>CV387</f>
        <v/>
      </c>
      <c r="CW377" s="400">
        <f>CW387</f>
        <v/>
      </c>
      <c r="CX377" s="400">
        <f>CX387</f>
        <v/>
      </c>
      <c r="CY377" s="400">
        <f>CY387</f>
        <v/>
      </c>
      <c r="CZ377" s="400">
        <f>CZ387</f>
        <v/>
      </c>
      <c r="DA377" s="400">
        <f>DA387</f>
        <v/>
      </c>
      <c r="DB377" s="400">
        <f>DB387</f>
        <v/>
      </c>
      <c r="DC377" s="400">
        <f>DC387</f>
        <v/>
      </c>
      <c r="DD377" s="400">
        <f>DD387</f>
        <v/>
      </c>
      <c r="DE377" s="400">
        <f>DE387</f>
        <v/>
      </c>
      <c r="DF377" s="400">
        <f>DF387</f>
        <v/>
      </c>
      <c r="DG377" s="401">
        <f>DG387</f>
        <v/>
      </c>
      <c r="DH377" s="401">
        <f>DH387</f>
        <v/>
      </c>
      <c r="DI377" s="401">
        <f>DI387</f>
        <v/>
      </c>
      <c r="DJ377" s="401">
        <f>DJ387</f>
        <v/>
      </c>
      <c r="DK377" s="401">
        <f>DK387</f>
        <v/>
      </c>
      <c r="DL377" s="401">
        <f>DL387</f>
        <v/>
      </c>
      <c r="DM377" s="401">
        <f>DM387</f>
        <v/>
      </c>
      <c r="DN377" s="401">
        <f>DN387</f>
        <v/>
      </c>
      <c r="DO377" s="401">
        <f>DO387</f>
        <v/>
      </c>
      <c r="DP377" s="401">
        <f>DP387</f>
        <v/>
      </c>
      <c r="DQ377" s="401">
        <f>DQ387</f>
        <v/>
      </c>
      <c r="DR377" s="401">
        <f>DR387</f>
        <v/>
      </c>
      <c r="DS377" s="401">
        <f>DS387</f>
        <v/>
      </c>
      <c r="DT377" s="401">
        <f>DT387</f>
        <v/>
      </c>
      <c r="DU377" s="401">
        <f>DU387</f>
        <v/>
      </c>
      <c r="DV377" s="401">
        <f>DV387</f>
        <v/>
      </c>
      <c r="DW377" s="401">
        <f>DW387</f>
        <v/>
      </c>
      <c r="DX377" s="401">
        <f>DX387</f>
        <v/>
      </c>
      <c r="DY377" s="401">
        <f>DY387</f>
        <v/>
      </c>
      <c r="DZ377" s="401">
        <f>DZ387</f>
        <v/>
      </c>
      <c r="EA377" s="401">
        <f>EA387</f>
        <v/>
      </c>
      <c r="EB377" s="401">
        <f>EB387</f>
        <v/>
      </c>
      <c r="EC377" s="401">
        <f>EC387</f>
        <v/>
      </c>
      <c r="ED377" s="401">
        <f>ED387</f>
        <v/>
      </c>
      <c r="EE377" s="401">
        <f>EE387</f>
        <v/>
      </c>
      <c r="EF377" s="401">
        <f>EF387</f>
        <v/>
      </c>
      <c r="EG377" s="401">
        <f>EG387</f>
        <v/>
      </c>
      <c r="EH377" s="401">
        <f>EH387</f>
        <v/>
      </c>
      <c r="EI377" s="401">
        <f>EI387</f>
        <v/>
      </c>
      <c r="EJ377" s="401">
        <f>EJ387</f>
        <v/>
      </c>
      <c r="EK377" s="401">
        <f>EK387</f>
        <v/>
      </c>
      <c r="EL377" s="401">
        <f>EL387</f>
        <v/>
      </c>
      <c r="EM377" s="401">
        <f>EM387</f>
        <v/>
      </c>
      <c r="EN377" s="401">
        <f>EN387</f>
        <v/>
      </c>
      <c r="EO377" s="401">
        <f>EO387</f>
        <v/>
      </c>
      <c r="EP377" s="401">
        <f>EP387</f>
        <v/>
      </c>
      <c r="EQ377" s="401">
        <f>EQ387</f>
        <v/>
      </c>
      <c r="ER377" s="401">
        <f>ER387</f>
        <v/>
      </c>
      <c r="ES377" s="401">
        <f>ES387</f>
        <v/>
      </c>
      <c r="ET377" s="401">
        <f>ET387</f>
        <v/>
      </c>
      <c r="EU377" s="401">
        <f>EU387</f>
        <v/>
      </c>
      <c r="EV377" s="401">
        <f>EV387</f>
        <v/>
      </c>
      <c r="EW377" s="401">
        <f>EW387</f>
        <v/>
      </c>
      <c r="EX377" s="401">
        <f>EX387</f>
        <v/>
      </c>
      <c r="EY377" s="401">
        <f>EY387</f>
        <v/>
      </c>
      <c r="EZ377" s="401">
        <f>EZ387</f>
        <v/>
      </c>
      <c r="FA377" s="401">
        <f>FA387</f>
        <v/>
      </c>
      <c r="FB377" s="401">
        <f>FB387</f>
        <v/>
      </c>
      <c r="FC377" s="401">
        <f>FC387</f>
        <v/>
      </c>
      <c r="FD377" s="401">
        <f>FD387</f>
        <v/>
      </c>
      <c r="FE377" s="401">
        <f>FE387</f>
        <v/>
      </c>
      <c r="FF377" s="401">
        <f>FF387</f>
        <v/>
      </c>
      <c r="FG377" s="401">
        <f>FG387</f>
        <v/>
      </c>
      <c r="FH377" s="401">
        <f>FH387</f>
        <v/>
      </c>
      <c r="FI377" s="401">
        <f>FI387</f>
        <v/>
      </c>
      <c r="FJ377" s="401">
        <f>FJ387</f>
        <v/>
      </c>
      <c r="FK377" s="401">
        <f>FK387</f>
        <v/>
      </c>
      <c r="FL377" s="401">
        <f>FL387</f>
        <v/>
      </c>
      <c r="FM377" s="401">
        <f>FM387</f>
        <v/>
      </c>
      <c r="FN377" s="401">
        <f>FN387</f>
        <v/>
      </c>
      <c r="FO377" s="401">
        <f>FO387</f>
        <v/>
      </c>
      <c r="FP377" s="401">
        <f>FP387</f>
        <v/>
      </c>
      <c r="FQ377" s="401">
        <f>FQ387</f>
        <v/>
      </c>
      <c r="FR377" s="401">
        <f>FR387</f>
        <v/>
      </c>
      <c r="FS377" s="401">
        <f>FS387</f>
        <v/>
      </c>
      <c r="FT377" s="401">
        <f>FT387</f>
        <v/>
      </c>
      <c r="FU377" s="401">
        <f>FU387</f>
        <v/>
      </c>
      <c r="FV377" s="401">
        <f>FV387</f>
        <v/>
      </c>
      <c r="FW377" s="401">
        <f>FW387</f>
        <v/>
      </c>
      <c r="FX377" s="401">
        <f>FX387</f>
        <v/>
      </c>
      <c r="FY377" s="401">
        <f>FY387</f>
        <v/>
      </c>
      <c r="FZ377" s="401">
        <f>FZ387</f>
        <v/>
      </c>
      <c r="GA377" s="401">
        <f>GA387</f>
        <v/>
      </c>
      <c r="GB377" s="401">
        <f>GB387</f>
        <v/>
      </c>
      <c r="GC377" s="401">
        <f>GC387</f>
        <v/>
      </c>
      <c r="GD377" s="401">
        <f>GD387</f>
        <v/>
      </c>
      <c r="GE377" s="401">
        <f>GE387</f>
        <v/>
      </c>
      <c r="GF377" s="401">
        <f>GF387</f>
        <v/>
      </c>
      <c r="GG377" s="401">
        <f>GG387</f>
        <v/>
      </c>
      <c r="GH377" s="401">
        <f>GH387</f>
        <v/>
      </c>
      <c r="GI377" s="401">
        <f>GI387</f>
        <v/>
      </c>
      <c r="GJ377" s="401">
        <f>GJ387</f>
        <v/>
      </c>
      <c r="GK377" s="401">
        <f>GK387</f>
        <v/>
      </c>
      <c r="GL377" s="401">
        <f>GL387</f>
        <v/>
      </c>
      <c r="GM377" s="401">
        <f>GM387</f>
        <v/>
      </c>
      <c r="GN377" s="401">
        <f>GN387</f>
        <v/>
      </c>
      <c r="GO377" s="401">
        <f>GO387</f>
        <v/>
      </c>
      <c r="GP377" s="401">
        <f>GP387</f>
        <v/>
      </c>
      <c r="GQ377" s="401">
        <f>GQ387</f>
        <v/>
      </c>
      <c r="GR377" s="401">
        <f>GR387</f>
        <v/>
      </c>
      <c r="GS377" s="401">
        <f>GS387</f>
        <v/>
      </c>
      <c r="GT377" s="401">
        <f>GT387</f>
        <v/>
      </c>
      <c r="GU377" s="401">
        <f>GU387</f>
        <v/>
      </c>
      <c r="GV377" s="401">
        <f>GV387</f>
        <v/>
      </c>
      <c r="GW377" s="401">
        <f>GW387</f>
        <v/>
      </c>
      <c r="GX377" s="401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400" t="n">
        <v>51</v>
      </c>
      <c r="B387" s="400">
        <f>B375</f>
        <v/>
      </c>
      <c r="C387" s="400">
        <f>A375</f>
        <v/>
      </c>
      <c r="D387" s="400">
        <f>ROW(A375)</f>
        <v/>
      </c>
      <c r="E387" s="400" t="n"/>
      <c r="F387" s="400">
        <f>IF(F375&lt;&gt;"",F375,"")</f>
        <v/>
      </c>
      <c r="G387" s="400">
        <f>IF(G375&lt;&gt;"",G375,"")</f>
        <v/>
      </c>
      <c r="H387" s="400" t="n">
        <v>0</v>
      </c>
      <c r="I387" s="400" t="n"/>
      <c r="J387" s="400" t="n"/>
      <c r="K387" s="400" t="n"/>
      <c r="L387" s="400" t="n"/>
      <c r="M387" s="400" t="n"/>
      <c r="N387" s="400" t="n"/>
      <c r="O387" s="400" t="n">
        <v>0</v>
      </c>
      <c r="P387" s="400" t="n">
        <v>0</v>
      </c>
      <c r="Q387" s="400" t="n">
        <v>0</v>
      </c>
      <c r="R387" s="400" t="n">
        <v>0</v>
      </c>
      <c r="S387" s="400" t="n">
        <v>0</v>
      </c>
      <c r="T387" s="400" t="n">
        <v>0</v>
      </c>
      <c r="U387" s="400" t="n">
        <v>0</v>
      </c>
      <c r="V387" s="400" t="n">
        <v>0</v>
      </c>
      <c r="W387" s="400" t="n">
        <v>0</v>
      </c>
      <c r="X387" s="400" t="n">
        <v>0</v>
      </c>
      <c r="Y387" s="400" t="n">
        <v>0</v>
      </c>
      <c r="Z387" s="400" t="n"/>
      <c r="AA387" s="400" t="n"/>
      <c r="AB387" s="400" t="n"/>
      <c r="AC387" s="400" t="n"/>
      <c r="AD387" s="400" t="n"/>
      <c r="AE387" s="400" t="n"/>
      <c r="AF387" s="400" t="n"/>
      <c r="AG387" s="400" t="n"/>
      <c r="AH387" s="400" t="n"/>
      <c r="AI387" s="400" t="n"/>
      <c r="AJ387" s="400" t="n"/>
      <c r="AK387" s="400" t="n"/>
      <c r="AL387" s="400" t="n"/>
      <c r="AM387" s="400" t="n"/>
      <c r="AN387" s="400" t="n"/>
      <c r="AO387" s="400">
        <f>ROUND(BX387,0)</f>
        <v/>
      </c>
      <c r="AP387" s="400">
        <f>ROUND(BY387,0)</f>
        <v/>
      </c>
      <c r="AQ387" s="400">
        <f>ROUND(BZ387,0)</f>
        <v/>
      </c>
      <c r="AR387" s="400">
        <f>ROUND(CA387,0)</f>
        <v/>
      </c>
      <c r="AS387" s="400">
        <f>ROUND(CB387,0)</f>
        <v/>
      </c>
      <c r="AT387" s="400">
        <f>ROUND(CC387,0)</f>
        <v/>
      </c>
      <c r="AU387" s="400">
        <f>ROUND(CD387,0)</f>
        <v/>
      </c>
      <c r="AV387" s="400">
        <f>ROUND(CE387,0)</f>
        <v/>
      </c>
      <c r="AW387" s="400">
        <f>ROUND(CF387,0)</f>
        <v/>
      </c>
      <c r="AX387" s="400">
        <f>ROUND(CG387,0)</f>
        <v/>
      </c>
      <c r="AY387" s="400">
        <f>ROUND(CH387,0)</f>
        <v/>
      </c>
      <c r="AZ387" s="400">
        <f>ROUND(CI387,0)</f>
        <v/>
      </c>
      <c r="BA387" s="400">
        <f>ROUND(CJ387,0)</f>
        <v/>
      </c>
      <c r="BB387" s="400">
        <f>ROUND(CK387,0)</f>
        <v/>
      </c>
      <c r="BC387" s="400">
        <f>ROUND(CL387,0)</f>
        <v/>
      </c>
      <c r="BD387" s="400">
        <f>ROUND(CM387,0)</f>
        <v/>
      </c>
      <c r="BE387" s="400" t="n"/>
      <c r="BF387" s="400" t="n"/>
      <c r="BG387" s="400" t="n"/>
      <c r="BH387" s="400" t="n"/>
      <c r="BI387" s="400" t="n"/>
      <c r="BJ387" s="400" t="n"/>
      <c r="BK387" s="400" t="n"/>
      <c r="BL387" s="400" t="n"/>
      <c r="BM387" s="400" t="n"/>
      <c r="BN387" s="400" t="n"/>
      <c r="BO387" s="400" t="n"/>
      <c r="BP387" s="400" t="n"/>
      <c r="BQ387" s="400" t="n"/>
      <c r="BR387" s="400" t="n"/>
      <c r="BS387" s="400" t="n"/>
      <c r="BT387" s="400" t="n"/>
      <c r="BU387" s="400" t="n"/>
      <c r="BV387" s="400" t="n"/>
      <c r="BW387" s="400" t="n"/>
      <c r="BX387" s="400" t="n"/>
      <c r="BY387" s="400" t="n"/>
      <c r="BZ387" s="400" t="n"/>
      <c r="CA387" s="400" t="n"/>
      <c r="CB387" s="400" t="n"/>
      <c r="CC387" s="400" t="n"/>
      <c r="CD387" s="400" t="n"/>
      <c r="CE387" s="400" t="n"/>
      <c r="CF387" s="400" t="n"/>
      <c r="CG387" s="400" t="n"/>
      <c r="CH387" s="400" t="n"/>
      <c r="CI387" s="400" t="n"/>
      <c r="CJ387" s="400" t="n"/>
      <c r="CK387" s="400" t="n"/>
      <c r="CL387" s="400" t="n"/>
      <c r="CM387" s="400" t="n"/>
      <c r="CN387" s="400" t="n"/>
      <c r="CO387" s="400" t="n"/>
      <c r="CP387" s="400" t="n"/>
      <c r="CQ387" s="400" t="n"/>
      <c r="CR387" s="400" t="n"/>
      <c r="CS387" s="400" t="n"/>
      <c r="CT387" s="400" t="n"/>
      <c r="CU387" s="400" t="n"/>
      <c r="CV387" s="400" t="n"/>
      <c r="CW387" s="400" t="n"/>
      <c r="CX387" s="400" t="n"/>
      <c r="CY387" s="400" t="n"/>
      <c r="CZ387" s="400" t="n"/>
      <c r="DA387" s="400" t="n"/>
      <c r="DB387" s="400" t="n"/>
      <c r="DC387" s="400" t="n"/>
      <c r="DD387" s="400" t="n"/>
      <c r="DE387" s="400" t="n"/>
      <c r="DF387" s="400" t="n"/>
      <c r="DG387" s="401" t="n"/>
      <c r="DH387" s="401" t="n"/>
      <c r="DI387" s="401" t="n"/>
      <c r="DJ387" s="401" t="n"/>
      <c r="DK387" s="401" t="n"/>
      <c r="DL387" s="401" t="n"/>
      <c r="DM387" s="401" t="n"/>
      <c r="DN387" s="401" t="n"/>
      <c r="DO387" s="401" t="n"/>
      <c r="DP387" s="401" t="n"/>
      <c r="DQ387" s="401" t="n"/>
      <c r="DR387" s="401" t="n"/>
      <c r="DS387" s="401" t="n"/>
      <c r="DT387" s="401" t="n"/>
      <c r="DU387" s="401" t="n"/>
      <c r="DV387" s="401" t="n"/>
      <c r="DW387" s="401" t="n"/>
      <c r="DX387" s="401" t="n"/>
      <c r="DY387" s="401" t="n"/>
      <c r="DZ387" s="401" t="n"/>
      <c r="EA387" s="401" t="n"/>
      <c r="EB387" s="401" t="n"/>
      <c r="EC387" s="401" t="n"/>
      <c r="ED387" s="401" t="n"/>
      <c r="EE387" s="401" t="n"/>
      <c r="EF387" s="401" t="n"/>
      <c r="EG387" s="401" t="n"/>
      <c r="EH387" s="401" t="n"/>
      <c r="EI387" s="401" t="n"/>
      <c r="EJ387" s="401" t="n"/>
      <c r="EK387" s="401" t="n"/>
      <c r="EL387" s="401" t="n"/>
      <c r="EM387" s="401" t="n"/>
      <c r="EN387" s="401" t="n"/>
      <c r="EO387" s="401" t="n"/>
      <c r="EP387" s="401" t="n"/>
      <c r="EQ387" s="401" t="n"/>
      <c r="ER387" s="401" t="n"/>
      <c r="ES387" s="401" t="n"/>
      <c r="ET387" s="401" t="n"/>
      <c r="EU387" s="401" t="n"/>
      <c r="EV387" s="401" t="n"/>
      <c r="EW387" s="401" t="n"/>
      <c r="EX387" s="401" t="n"/>
      <c r="EY387" s="401" t="n"/>
      <c r="EZ387" s="401" t="n"/>
      <c r="FA387" s="401" t="n"/>
      <c r="FB387" s="401" t="n"/>
      <c r="FC387" s="401" t="n"/>
      <c r="FD387" s="401" t="n"/>
      <c r="FE387" s="401" t="n"/>
      <c r="FF387" s="401" t="n"/>
      <c r="FG387" s="401" t="n"/>
      <c r="FH387" s="401" t="n"/>
      <c r="FI387" s="401" t="n"/>
      <c r="FJ387" s="401" t="n"/>
      <c r="FK387" s="401" t="n"/>
      <c r="FL387" s="401" t="n"/>
      <c r="FM387" s="401" t="n"/>
      <c r="FN387" s="401" t="n"/>
      <c r="FO387" s="401" t="n"/>
      <c r="FP387" s="401" t="n"/>
      <c r="FQ387" s="401" t="n"/>
      <c r="FR387" s="401" t="n"/>
      <c r="FS387" s="401" t="n"/>
      <c r="FT387" s="401" t="n"/>
      <c r="FU387" s="401" t="n"/>
      <c r="FV387" s="401" t="n"/>
      <c r="FW387" s="401" t="n"/>
      <c r="FX387" s="401" t="n"/>
      <c r="FY387" s="401" t="n"/>
      <c r="FZ387" s="401" t="n"/>
      <c r="GA387" s="401" t="n"/>
      <c r="GB387" s="401" t="n"/>
      <c r="GC387" s="401" t="n"/>
      <c r="GD387" s="401" t="n"/>
      <c r="GE387" s="401" t="n"/>
      <c r="GF387" s="401" t="n"/>
      <c r="GG387" s="401" t="n"/>
      <c r="GH387" s="401" t="n"/>
      <c r="GI387" s="401" t="n"/>
      <c r="GJ387" s="401" t="n"/>
      <c r="GK387" s="401" t="n"/>
      <c r="GL387" s="401" t="n"/>
      <c r="GM387" s="401" t="n"/>
      <c r="GN387" s="401" t="n"/>
      <c r="GO387" s="401" t="n"/>
      <c r="GP387" s="401" t="n"/>
      <c r="GQ387" s="401" t="n"/>
      <c r="GR387" s="401" t="n"/>
      <c r="GS387" s="401" t="n"/>
      <c r="GT387" s="401" t="n"/>
      <c r="GU387" s="401" t="n"/>
      <c r="GV387" s="401" t="n"/>
      <c r="GW387" s="401" t="n"/>
      <c r="GX387" s="401" t="n">
        <v>0</v>
      </c>
    </row>
    <row r="388"/>
    <row r="389">
      <c r="A389" s="402" t="n">
        <v>50</v>
      </c>
      <c r="B389" s="402" t="n">
        <v>0</v>
      </c>
      <c r="C389" s="402" t="n">
        <v>0</v>
      </c>
      <c r="D389" s="402" t="n">
        <v>1</v>
      </c>
      <c r="E389" s="402" t="n">
        <v>201</v>
      </c>
      <c r="F389" s="402">
        <f>ROUND(Source!O387,O389)</f>
        <v/>
      </c>
      <c r="G389" s="402" t="inlineStr">
        <is>
          <t>ПЗ</t>
        </is>
      </c>
      <c r="H389" s="402" t="inlineStr">
        <is>
          <t>Прямые затраты</t>
        </is>
      </c>
      <c r="I389" s="402" t="n"/>
      <c r="J389" s="402" t="n"/>
      <c r="K389" s="402" t="n">
        <v>201</v>
      </c>
      <c r="L389" s="402" t="n">
        <v>1</v>
      </c>
      <c r="M389" s="402" t="n">
        <v>3</v>
      </c>
      <c r="N389" s="402" t="inlineStr"/>
      <c r="O389" s="402" t="n">
        <v>0</v>
      </c>
      <c r="P389" s="402" t="n"/>
      <c r="Q389" s="402" t="n"/>
      <c r="R389" s="402" t="n"/>
      <c r="S389" s="402" t="n"/>
      <c r="T389" s="402" t="n"/>
      <c r="U389" s="402" t="n"/>
      <c r="V389" s="402" t="n"/>
      <c r="W389" s="402" t="n">
        <v>0</v>
      </c>
      <c r="X389" s="402" t="n">
        <v>1</v>
      </c>
      <c r="Y389" s="402" t="n">
        <v>0</v>
      </c>
      <c r="Z389" s="402" t="n"/>
      <c r="AA389" s="402" t="n"/>
      <c r="AB389" s="402" t="n"/>
    </row>
    <row r="390">
      <c r="A390" s="402" t="n">
        <v>50</v>
      </c>
      <c r="B390" s="402" t="n">
        <v>0</v>
      </c>
      <c r="C390" s="402" t="n">
        <v>0</v>
      </c>
      <c r="D390" s="402" t="n">
        <v>1</v>
      </c>
      <c r="E390" s="402" t="n">
        <v>202</v>
      </c>
      <c r="F390" s="402">
        <f>ROUND(Source!P387,O390)</f>
        <v/>
      </c>
      <c r="G390" s="402" t="inlineStr">
        <is>
          <t>СтМатОб</t>
        </is>
      </c>
      <c r="H390" s="402" t="inlineStr">
        <is>
          <t>Стоимость материальных ресурсов (всего)</t>
        </is>
      </c>
      <c r="I390" s="402" t="n"/>
      <c r="J390" s="402" t="n"/>
      <c r="K390" s="402" t="n">
        <v>202</v>
      </c>
      <c r="L390" s="402" t="n">
        <v>2</v>
      </c>
      <c r="M390" s="402" t="n">
        <v>3</v>
      </c>
      <c r="N390" s="402" t="inlineStr"/>
      <c r="O390" s="402" t="n">
        <v>0</v>
      </c>
      <c r="P390" s="402" t="n"/>
      <c r="Q390" s="402" t="n"/>
      <c r="R390" s="402" t="n"/>
      <c r="S390" s="402" t="n"/>
      <c r="T390" s="402" t="n"/>
      <c r="U390" s="402" t="n"/>
      <c r="V390" s="402" t="n"/>
      <c r="W390" s="402" t="n">
        <v>0</v>
      </c>
      <c r="X390" s="402" t="n">
        <v>1</v>
      </c>
      <c r="Y390" s="402" t="n">
        <v>0</v>
      </c>
      <c r="Z390" s="402" t="n"/>
      <c r="AA390" s="402" t="n"/>
      <c r="AB390" s="402" t="n"/>
    </row>
    <row r="391">
      <c r="A391" s="402" t="n">
        <v>50</v>
      </c>
      <c r="B391" s="402" t="n">
        <v>0</v>
      </c>
      <c r="C391" s="402" t="n">
        <v>0</v>
      </c>
      <c r="D391" s="402" t="n">
        <v>1</v>
      </c>
      <c r="E391" s="402" t="n">
        <v>222</v>
      </c>
      <c r="F391" s="402">
        <f>ROUND(Source!AO387,O391)</f>
        <v/>
      </c>
      <c r="G391" s="402" t="inlineStr">
        <is>
          <t>СтМатОбЗак</t>
        </is>
      </c>
      <c r="H391" s="402" t="inlineStr">
        <is>
          <t>Стоимость материалов и оборудования заказчика</t>
        </is>
      </c>
      <c r="I391" s="402" t="n"/>
      <c r="J391" s="402" t="n"/>
      <c r="K391" s="402" t="n">
        <v>222</v>
      </c>
      <c r="L391" s="402" t="n">
        <v>3</v>
      </c>
      <c r="M391" s="402" t="n">
        <v>3</v>
      </c>
      <c r="N391" s="402" t="inlineStr"/>
      <c r="O391" s="402" t="n">
        <v>0</v>
      </c>
      <c r="P391" s="402" t="n"/>
      <c r="Q391" s="402" t="n"/>
      <c r="R391" s="402" t="n"/>
      <c r="S391" s="402" t="n"/>
      <c r="T391" s="402" t="n"/>
      <c r="U391" s="402" t="n"/>
      <c r="V391" s="402" t="n"/>
      <c r="W391" s="402" t="n">
        <v>0</v>
      </c>
      <c r="X391" s="402" t="n">
        <v>1</v>
      </c>
      <c r="Y391" s="402" t="n">
        <v>0</v>
      </c>
      <c r="Z391" s="402" t="n"/>
      <c r="AA391" s="402" t="n"/>
      <c r="AB391" s="402" t="n"/>
    </row>
    <row r="392">
      <c r="A392" s="402" t="n">
        <v>50</v>
      </c>
      <c r="B392" s="402" t="n">
        <v>0</v>
      </c>
      <c r="C392" s="402" t="n">
        <v>0</v>
      </c>
      <c r="D392" s="402" t="n">
        <v>1</v>
      </c>
      <c r="E392" s="402" t="n">
        <v>225</v>
      </c>
      <c r="F392" s="402">
        <f>ROUND(Source!AV387,O392)</f>
        <v/>
      </c>
      <c r="G392" s="402" t="inlineStr">
        <is>
          <t>СтМатОбПод</t>
        </is>
      </c>
      <c r="H392" s="402" t="inlineStr">
        <is>
          <t>Стоимость материалов и оборудования подрядчика</t>
        </is>
      </c>
      <c r="I392" s="402" t="n"/>
      <c r="J392" s="402" t="n"/>
      <c r="K392" s="402" t="n">
        <v>225</v>
      </c>
      <c r="L392" s="402" t="n">
        <v>4</v>
      </c>
      <c r="M392" s="402" t="n">
        <v>3</v>
      </c>
      <c r="N392" s="402" t="inlineStr"/>
      <c r="O392" s="402" t="n">
        <v>0</v>
      </c>
      <c r="P392" s="402" t="n"/>
      <c r="Q392" s="402" t="n"/>
      <c r="R392" s="402" t="n"/>
      <c r="S392" s="402" t="n"/>
      <c r="T392" s="402" t="n"/>
      <c r="U392" s="402" t="n"/>
      <c r="V392" s="402" t="n"/>
      <c r="W392" s="402" t="n">
        <v>0</v>
      </c>
      <c r="X392" s="402" t="n">
        <v>1</v>
      </c>
      <c r="Y392" s="402" t="n">
        <v>0</v>
      </c>
      <c r="Z392" s="402" t="n"/>
      <c r="AA392" s="402" t="n"/>
      <c r="AB392" s="402" t="n"/>
    </row>
    <row r="393">
      <c r="A393" s="402" t="n">
        <v>50</v>
      </c>
      <c r="B393" s="402" t="n">
        <v>0</v>
      </c>
      <c r="C393" s="402" t="n">
        <v>0</v>
      </c>
      <c r="D393" s="402" t="n">
        <v>1</v>
      </c>
      <c r="E393" s="402" t="n">
        <v>226</v>
      </c>
      <c r="F393" s="402">
        <f>ROUND(Source!AW387,O393)</f>
        <v/>
      </c>
      <c r="G393" s="402" t="inlineStr">
        <is>
          <t>СтМат</t>
        </is>
      </c>
      <c r="H393" s="402" t="inlineStr">
        <is>
          <t>Стоимость материалов (всего)</t>
        </is>
      </c>
      <c r="I393" s="402" t="n"/>
      <c r="J393" s="402" t="n"/>
      <c r="K393" s="402" t="n">
        <v>226</v>
      </c>
      <c r="L393" s="402" t="n">
        <v>5</v>
      </c>
      <c r="M393" s="402" t="n">
        <v>3</v>
      </c>
      <c r="N393" s="402" t="inlineStr"/>
      <c r="O393" s="402" t="n">
        <v>0</v>
      </c>
      <c r="P393" s="402" t="n"/>
      <c r="Q393" s="402" t="n"/>
      <c r="R393" s="402" t="n"/>
      <c r="S393" s="402" t="n"/>
      <c r="T393" s="402" t="n"/>
      <c r="U393" s="402" t="n"/>
      <c r="V393" s="402" t="n"/>
      <c r="W393" s="402" t="n">
        <v>0</v>
      </c>
      <c r="X393" s="402" t="n">
        <v>1</v>
      </c>
      <c r="Y393" s="402" t="n">
        <v>0</v>
      </c>
      <c r="Z393" s="402" t="n"/>
      <c r="AA393" s="402" t="n"/>
      <c r="AB393" s="402" t="n"/>
    </row>
    <row r="394">
      <c r="A394" s="402" t="n">
        <v>50</v>
      </c>
      <c r="B394" s="402" t="n">
        <v>0</v>
      </c>
      <c r="C394" s="402" t="n">
        <v>0</v>
      </c>
      <c r="D394" s="402" t="n">
        <v>1</v>
      </c>
      <c r="E394" s="402" t="n">
        <v>227</v>
      </c>
      <c r="F394" s="402">
        <f>ROUND(Source!AX387,O394)</f>
        <v/>
      </c>
      <c r="G394" s="402" t="inlineStr">
        <is>
          <t>СтМатЗак</t>
        </is>
      </c>
      <c r="H394" s="402" t="inlineStr">
        <is>
          <t>Стоимость материалов заказчика</t>
        </is>
      </c>
      <c r="I394" s="402" t="n"/>
      <c r="J394" s="402" t="n"/>
      <c r="K394" s="402" t="n">
        <v>227</v>
      </c>
      <c r="L394" s="402" t="n">
        <v>6</v>
      </c>
      <c r="M394" s="402" t="n">
        <v>3</v>
      </c>
      <c r="N394" s="402" t="inlineStr"/>
      <c r="O394" s="402" t="n">
        <v>0</v>
      </c>
      <c r="P394" s="402" t="n"/>
      <c r="Q394" s="402" t="n"/>
      <c r="R394" s="402" t="n"/>
      <c r="S394" s="402" t="n"/>
      <c r="T394" s="402" t="n"/>
      <c r="U394" s="402" t="n"/>
      <c r="V394" s="402" t="n"/>
      <c r="W394" s="402" t="n">
        <v>0</v>
      </c>
      <c r="X394" s="402" t="n">
        <v>1</v>
      </c>
      <c r="Y394" s="402" t="n">
        <v>0</v>
      </c>
      <c r="Z394" s="402" t="n"/>
      <c r="AA394" s="402" t="n"/>
      <c r="AB394" s="402" t="n"/>
    </row>
    <row r="395">
      <c r="A395" s="402" t="n">
        <v>50</v>
      </c>
      <c r="B395" s="402" t="n">
        <v>0</v>
      </c>
      <c r="C395" s="402" t="n">
        <v>0</v>
      </c>
      <c r="D395" s="402" t="n">
        <v>1</v>
      </c>
      <c r="E395" s="402" t="n">
        <v>228</v>
      </c>
      <c r="F395" s="402">
        <f>ROUND(Source!AY387,O395)</f>
        <v/>
      </c>
      <c r="G395" s="402" t="inlineStr">
        <is>
          <t>СтМатПод</t>
        </is>
      </c>
      <c r="H395" s="402" t="inlineStr">
        <is>
          <t>Стоимость материалов подрядчика</t>
        </is>
      </c>
      <c r="I395" s="402" t="n"/>
      <c r="J395" s="402" t="n"/>
      <c r="K395" s="402" t="n">
        <v>228</v>
      </c>
      <c r="L395" s="402" t="n">
        <v>7</v>
      </c>
      <c r="M395" s="402" t="n">
        <v>3</v>
      </c>
      <c r="N395" s="402" t="inlineStr"/>
      <c r="O395" s="402" t="n">
        <v>0</v>
      </c>
      <c r="P395" s="402" t="n"/>
      <c r="Q395" s="402" t="n"/>
      <c r="R395" s="402" t="n"/>
      <c r="S395" s="402" t="n"/>
      <c r="T395" s="402" t="n"/>
      <c r="U395" s="402" t="n"/>
      <c r="V395" s="402" t="n"/>
      <c r="W395" s="402" t="n">
        <v>0</v>
      </c>
      <c r="X395" s="402" t="n">
        <v>1</v>
      </c>
      <c r="Y395" s="402" t="n">
        <v>0</v>
      </c>
      <c r="Z395" s="402" t="n"/>
      <c r="AA395" s="402" t="n"/>
      <c r="AB395" s="402" t="n"/>
    </row>
    <row r="396">
      <c r="A396" s="402" t="n">
        <v>50</v>
      </c>
      <c r="B396" s="402" t="n">
        <v>0</v>
      </c>
      <c r="C396" s="402" t="n">
        <v>0</v>
      </c>
      <c r="D396" s="402" t="n">
        <v>1</v>
      </c>
      <c r="E396" s="402" t="n">
        <v>216</v>
      </c>
      <c r="F396" s="402">
        <f>ROUND(Source!AP387,O396)</f>
        <v/>
      </c>
      <c r="G396" s="402" t="inlineStr">
        <is>
          <t>Оборуд</t>
        </is>
      </c>
      <c r="H396" s="402" t="inlineStr">
        <is>
          <t>Стоимость оборудования (всего)</t>
        </is>
      </c>
      <c r="I396" s="402" t="n"/>
      <c r="J396" s="402" t="n"/>
      <c r="K396" s="402" t="n">
        <v>216</v>
      </c>
      <c r="L396" s="402" t="n">
        <v>8</v>
      </c>
      <c r="M396" s="402" t="n">
        <v>3</v>
      </c>
      <c r="N396" s="402" t="inlineStr"/>
      <c r="O396" s="402" t="n">
        <v>0</v>
      </c>
      <c r="P396" s="402" t="n"/>
      <c r="Q396" s="402" t="n"/>
      <c r="R396" s="402" t="n"/>
      <c r="S396" s="402" t="n"/>
      <c r="T396" s="402" t="n"/>
      <c r="U396" s="402" t="n"/>
      <c r="V396" s="402" t="n"/>
      <c r="W396" s="402" t="n">
        <v>0</v>
      </c>
      <c r="X396" s="402" t="n">
        <v>1</v>
      </c>
      <c r="Y396" s="402" t="n">
        <v>0</v>
      </c>
      <c r="Z396" s="402" t="n"/>
      <c r="AA396" s="402" t="n"/>
      <c r="AB396" s="402" t="n"/>
    </row>
    <row r="397">
      <c r="A397" s="402" t="n">
        <v>50</v>
      </c>
      <c r="B397" s="402" t="n">
        <v>0</v>
      </c>
      <c r="C397" s="402" t="n">
        <v>0</v>
      </c>
      <c r="D397" s="402" t="n">
        <v>1</v>
      </c>
      <c r="E397" s="402" t="n">
        <v>223</v>
      </c>
      <c r="F397" s="402">
        <f>ROUND(Source!AQ387,O397)</f>
        <v/>
      </c>
      <c r="G397" s="402" t="inlineStr">
        <is>
          <t>ОборудЗак</t>
        </is>
      </c>
      <c r="H397" s="402" t="inlineStr">
        <is>
          <t>Стоимость оборудования заказчика</t>
        </is>
      </c>
      <c r="I397" s="402" t="n"/>
      <c r="J397" s="402" t="n"/>
      <c r="K397" s="402" t="n">
        <v>223</v>
      </c>
      <c r="L397" s="402" t="n">
        <v>9</v>
      </c>
      <c r="M397" s="402" t="n">
        <v>3</v>
      </c>
      <c r="N397" s="402" t="inlineStr"/>
      <c r="O397" s="402" t="n">
        <v>0</v>
      </c>
      <c r="P397" s="402" t="n"/>
      <c r="Q397" s="402" t="n"/>
      <c r="R397" s="402" t="n"/>
      <c r="S397" s="402" t="n"/>
      <c r="T397" s="402" t="n"/>
      <c r="U397" s="402" t="n"/>
      <c r="V397" s="402" t="n"/>
      <c r="W397" s="402" t="n">
        <v>0</v>
      </c>
      <c r="X397" s="402" t="n">
        <v>1</v>
      </c>
      <c r="Y397" s="402" t="n">
        <v>0</v>
      </c>
      <c r="Z397" s="402" t="n"/>
      <c r="AA397" s="402" t="n"/>
      <c r="AB397" s="402" t="n"/>
    </row>
    <row r="398">
      <c r="A398" s="402" t="n">
        <v>50</v>
      </c>
      <c r="B398" s="402" t="n">
        <v>0</v>
      </c>
      <c r="C398" s="402" t="n">
        <v>0</v>
      </c>
      <c r="D398" s="402" t="n">
        <v>1</v>
      </c>
      <c r="E398" s="402" t="n">
        <v>229</v>
      </c>
      <c r="F398" s="402">
        <f>ROUND(Source!AZ387,O398)</f>
        <v/>
      </c>
      <c r="G398" s="402" t="inlineStr">
        <is>
          <t>ОборудПод</t>
        </is>
      </c>
      <c r="H398" s="402" t="inlineStr">
        <is>
          <t>Стоимость оборудования подрядчика</t>
        </is>
      </c>
      <c r="I398" s="402" t="n"/>
      <c r="J398" s="402" t="n"/>
      <c r="K398" s="402" t="n">
        <v>229</v>
      </c>
      <c r="L398" s="402" t="n">
        <v>10</v>
      </c>
      <c r="M398" s="402" t="n">
        <v>3</v>
      </c>
      <c r="N398" s="402" t="inlineStr"/>
      <c r="O398" s="402" t="n">
        <v>0</v>
      </c>
      <c r="P398" s="402" t="n"/>
      <c r="Q398" s="402" t="n"/>
      <c r="R398" s="402" t="n"/>
      <c r="S398" s="402" t="n"/>
      <c r="T398" s="402" t="n"/>
      <c r="U398" s="402" t="n"/>
      <c r="V398" s="402" t="n"/>
      <c r="W398" s="402" t="n">
        <v>0</v>
      </c>
      <c r="X398" s="402" t="n">
        <v>1</v>
      </c>
      <c r="Y398" s="402" t="n">
        <v>0</v>
      </c>
      <c r="Z398" s="402" t="n"/>
      <c r="AA398" s="402" t="n"/>
      <c r="AB398" s="402" t="n"/>
    </row>
    <row r="399">
      <c r="A399" s="402" t="n">
        <v>50</v>
      </c>
      <c r="B399" s="402" t="n">
        <v>0</v>
      </c>
      <c r="C399" s="402" t="n">
        <v>0</v>
      </c>
      <c r="D399" s="402" t="n">
        <v>1</v>
      </c>
      <c r="E399" s="402" t="n">
        <v>203</v>
      </c>
      <c r="F399" s="402">
        <f>ROUND(Source!Q387,O399)</f>
        <v/>
      </c>
      <c r="G399" s="402" t="inlineStr">
        <is>
          <t>ЭММ</t>
        </is>
      </c>
      <c r="H399" s="402" t="inlineStr">
        <is>
          <t>Эксплуатация машин</t>
        </is>
      </c>
      <c r="I399" s="402" t="n"/>
      <c r="J399" s="402" t="n"/>
      <c r="K399" s="402" t="n">
        <v>203</v>
      </c>
      <c r="L399" s="402" t="n">
        <v>11</v>
      </c>
      <c r="M399" s="402" t="n">
        <v>3</v>
      </c>
      <c r="N399" s="402" t="inlineStr"/>
      <c r="O399" s="402" t="n">
        <v>0</v>
      </c>
      <c r="P399" s="402" t="n"/>
      <c r="Q399" s="402" t="n"/>
      <c r="R399" s="402" t="n"/>
      <c r="S399" s="402" t="n"/>
      <c r="T399" s="402" t="n"/>
      <c r="U399" s="402" t="n"/>
      <c r="V399" s="402" t="n"/>
      <c r="W399" s="402" t="n">
        <v>0</v>
      </c>
      <c r="X399" s="402" t="n">
        <v>1</v>
      </c>
      <c r="Y399" s="402" t="n">
        <v>0</v>
      </c>
      <c r="Z399" s="402" t="n"/>
      <c r="AA399" s="402" t="n"/>
      <c r="AB399" s="402" t="n"/>
    </row>
    <row r="400">
      <c r="A400" s="402" t="n">
        <v>50</v>
      </c>
      <c r="B400" s="402" t="n">
        <v>0</v>
      </c>
      <c r="C400" s="402" t="n">
        <v>0</v>
      </c>
      <c r="D400" s="402" t="n">
        <v>1</v>
      </c>
      <c r="E400" s="402" t="n">
        <v>231</v>
      </c>
      <c r="F400" s="402">
        <f>ROUND(Source!BB387,O400)</f>
        <v/>
      </c>
      <c r="G400" s="402" t="inlineStr">
        <is>
          <t>ЭММсНРиСП</t>
        </is>
      </c>
      <c r="H400" s="402" t="inlineStr">
        <is>
          <t>Эксплуатация машин по ТСН-2001.16</t>
        </is>
      </c>
      <c r="I400" s="402" t="n"/>
      <c r="J400" s="402" t="n"/>
      <c r="K400" s="402" t="n">
        <v>231</v>
      </c>
      <c r="L400" s="402" t="n">
        <v>12</v>
      </c>
      <c r="M400" s="402" t="n">
        <v>3</v>
      </c>
      <c r="N400" s="402" t="inlineStr"/>
      <c r="O400" s="402" t="n">
        <v>0</v>
      </c>
      <c r="P400" s="402" t="n"/>
      <c r="Q400" s="402" t="n"/>
      <c r="R400" s="402" t="n"/>
      <c r="S400" s="402" t="n"/>
      <c r="T400" s="402" t="n"/>
      <c r="U400" s="402" t="n"/>
      <c r="V400" s="402" t="n"/>
      <c r="W400" s="402" t="n">
        <v>0</v>
      </c>
      <c r="X400" s="402" t="n">
        <v>1</v>
      </c>
      <c r="Y400" s="402" t="n">
        <v>0</v>
      </c>
      <c r="Z400" s="402" t="n"/>
      <c r="AA400" s="402" t="n"/>
      <c r="AB400" s="402" t="n"/>
    </row>
    <row r="401">
      <c r="A401" s="402" t="n">
        <v>50</v>
      </c>
      <c r="B401" s="402" t="n">
        <v>0</v>
      </c>
      <c r="C401" s="402" t="n">
        <v>0</v>
      </c>
      <c r="D401" s="402" t="n">
        <v>1</v>
      </c>
      <c r="E401" s="402" t="n">
        <v>204</v>
      </c>
      <c r="F401" s="402">
        <f>ROUND(Source!R387,O401)</f>
        <v/>
      </c>
      <c r="G401" s="402" t="inlineStr">
        <is>
          <t>ЗПМ</t>
        </is>
      </c>
      <c r="H401" s="402" t="inlineStr">
        <is>
          <t>ЗП машинистов</t>
        </is>
      </c>
      <c r="I401" s="402" t="n"/>
      <c r="J401" s="402" t="n"/>
      <c r="K401" s="402" t="n">
        <v>204</v>
      </c>
      <c r="L401" s="402" t="n">
        <v>13</v>
      </c>
      <c r="M401" s="402" t="n">
        <v>3</v>
      </c>
      <c r="N401" s="402" t="inlineStr"/>
      <c r="O401" s="402" t="n">
        <v>0</v>
      </c>
      <c r="P401" s="402" t="n"/>
      <c r="Q401" s="402" t="n"/>
      <c r="R401" s="402" t="n"/>
      <c r="S401" s="402" t="n"/>
      <c r="T401" s="402" t="n"/>
      <c r="U401" s="402" t="n"/>
      <c r="V401" s="402" t="n"/>
      <c r="W401" s="402" t="n">
        <v>0</v>
      </c>
      <c r="X401" s="402" t="n">
        <v>1</v>
      </c>
      <c r="Y401" s="402" t="n">
        <v>0</v>
      </c>
      <c r="Z401" s="402" t="n"/>
      <c r="AA401" s="402" t="n"/>
      <c r="AB401" s="402" t="n"/>
    </row>
    <row r="402">
      <c r="A402" s="402" t="n">
        <v>50</v>
      </c>
      <c r="B402" s="402" t="n">
        <v>0</v>
      </c>
      <c r="C402" s="402" t="n">
        <v>0</v>
      </c>
      <c r="D402" s="402" t="n">
        <v>1</v>
      </c>
      <c r="E402" s="402" t="n">
        <v>205</v>
      </c>
      <c r="F402" s="402">
        <f>ROUND(Source!S387,O402)</f>
        <v/>
      </c>
      <c r="G402" s="402" t="inlineStr">
        <is>
          <t>ОЗП</t>
        </is>
      </c>
      <c r="H402" s="402" t="inlineStr">
        <is>
          <t>Основная ЗП рабочих</t>
        </is>
      </c>
      <c r="I402" s="402" t="n"/>
      <c r="J402" s="402" t="n"/>
      <c r="K402" s="402" t="n">
        <v>205</v>
      </c>
      <c r="L402" s="402" t="n">
        <v>14</v>
      </c>
      <c r="M402" s="402" t="n">
        <v>3</v>
      </c>
      <c r="N402" s="402" t="inlineStr"/>
      <c r="O402" s="402" t="n">
        <v>0</v>
      </c>
      <c r="P402" s="402" t="n"/>
      <c r="Q402" s="402" t="n"/>
      <c r="R402" s="402" t="n"/>
      <c r="S402" s="402" t="n"/>
      <c r="T402" s="402" t="n"/>
      <c r="U402" s="402" t="n"/>
      <c r="V402" s="402" t="n"/>
      <c r="W402" s="402" t="n">
        <v>0</v>
      </c>
      <c r="X402" s="402" t="n">
        <v>1</v>
      </c>
      <c r="Y402" s="402" t="n">
        <v>0</v>
      </c>
      <c r="Z402" s="402" t="n"/>
      <c r="AA402" s="402" t="n"/>
      <c r="AB402" s="402" t="n"/>
    </row>
    <row r="403">
      <c r="A403" s="402" t="n">
        <v>50</v>
      </c>
      <c r="B403" s="402" t="n">
        <v>0</v>
      </c>
      <c r="C403" s="402" t="n">
        <v>0</v>
      </c>
      <c r="D403" s="402" t="n">
        <v>1</v>
      </c>
      <c r="E403" s="402" t="n">
        <v>232</v>
      </c>
      <c r="F403" s="402">
        <f>ROUND(Source!BC387,O403)</f>
        <v/>
      </c>
      <c r="G403" s="402" t="inlineStr">
        <is>
          <t>ОЗПсНРиСП</t>
        </is>
      </c>
      <c r="H403" s="402" t="inlineStr">
        <is>
          <t>Основная ЗП рабочих по ТСН-2001.16</t>
        </is>
      </c>
      <c r="I403" s="402" t="n"/>
      <c r="J403" s="402" t="n"/>
      <c r="K403" s="402" t="n">
        <v>232</v>
      </c>
      <c r="L403" s="402" t="n">
        <v>15</v>
      </c>
      <c r="M403" s="402" t="n">
        <v>3</v>
      </c>
      <c r="N403" s="402" t="inlineStr"/>
      <c r="O403" s="402" t="n">
        <v>0</v>
      </c>
      <c r="P403" s="402" t="n"/>
      <c r="Q403" s="402" t="n"/>
      <c r="R403" s="402" t="n"/>
      <c r="S403" s="402" t="n"/>
      <c r="T403" s="402" t="n"/>
      <c r="U403" s="402" t="n"/>
      <c r="V403" s="402" t="n"/>
      <c r="W403" s="402" t="n">
        <v>0</v>
      </c>
      <c r="X403" s="402" t="n">
        <v>1</v>
      </c>
      <c r="Y403" s="402" t="n">
        <v>0</v>
      </c>
      <c r="Z403" s="402" t="n"/>
      <c r="AA403" s="402" t="n"/>
      <c r="AB403" s="402" t="n"/>
    </row>
    <row r="404">
      <c r="A404" s="402" t="n">
        <v>50</v>
      </c>
      <c r="B404" s="402" t="n">
        <v>0</v>
      </c>
      <c r="C404" s="402" t="n">
        <v>0</v>
      </c>
      <c r="D404" s="402" t="n">
        <v>1</v>
      </c>
      <c r="E404" s="402" t="n">
        <v>214</v>
      </c>
      <c r="F404" s="402">
        <f>ROUND(Source!AS387,O404)</f>
        <v/>
      </c>
      <c r="G404" s="402" t="inlineStr">
        <is>
          <t>Строит</t>
        </is>
      </c>
      <c r="H404" s="402" t="inlineStr">
        <is>
          <t>Строительные работы с НР и СП</t>
        </is>
      </c>
      <c r="I404" s="402" t="n"/>
      <c r="J404" s="402" t="n"/>
      <c r="K404" s="402" t="n">
        <v>214</v>
      </c>
      <c r="L404" s="402" t="n">
        <v>16</v>
      </c>
      <c r="M404" s="402" t="n">
        <v>3</v>
      </c>
      <c r="N404" s="402" t="inlineStr"/>
      <c r="O404" s="402" t="n">
        <v>0</v>
      </c>
      <c r="P404" s="402" t="n"/>
      <c r="Q404" s="402" t="n"/>
      <c r="R404" s="402" t="n"/>
      <c r="S404" s="402" t="n"/>
      <c r="T404" s="402" t="n"/>
      <c r="U404" s="402" t="n"/>
      <c r="V404" s="402" t="n"/>
      <c r="W404" s="402" t="n">
        <v>0</v>
      </c>
      <c r="X404" s="402" t="n">
        <v>1</v>
      </c>
      <c r="Y404" s="402" t="n">
        <v>0</v>
      </c>
      <c r="Z404" s="402" t="n"/>
      <c r="AA404" s="402" t="n"/>
      <c r="AB404" s="402" t="n"/>
    </row>
    <row r="405">
      <c r="A405" s="402" t="n">
        <v>50</v>
      </c>
      <c r="B405" s="402" t="n">
        <v>0</v>
      </c>
      <c r="C405" s="402" t="n">
        <v>0</v>
      </c>
      <c r="D405" s="402" t="n">
        <v>1</v>
      </c>
      <c r="E405" s="402" t="n">
        <v>215</v>
      </c>
      <c r="F405" s="402">
        <f>ROUND(Source!AT387,O405)</f>
        <v/>
      </c>
      <c r="G405" s="402" t="inlineStr">
        <is>
          <t>Монтаж</t>
        </is>
      </c>
      <c r="H405" s="402" t="inlineStr">
        <is>
          <t>Монтажные работы с НР и СП</t>
        </is>
      </c>
      <c r="I405" s="402" t="n"/>
      <c r="J405" s="402" t="n"/>
      <c r="K405" s="402" t="n">
        <v>215</v>
      </c>
      <c r="L405" s="402" t="n">
        <v>17</v>
      </c>
      <c r="M405" s="402" t="n">
        <v>3</v>
      </c>
      <c r="N405" s="402" t="inlineStr"/>
      <c r="O405" s="402" t="n">
        <v>0</v>
      </c>
      <c r="P405" s="402" t="n"/>
      <c r="Q405" s="402" t="n"/>
      <c r="R405" s="402" t="n"/>
      <c r="S405" s="402" t="n"/>
      <c r="T405" s="402" t="n"/>
      <c r="U405" s="402" t="n"/>
      <c r="V405" s="402" t="n"/>
      <c r="W405" s="402" t="n">
        <v>0</v>
      </c>
      <c r="X405" s="402" t="n">
        <v>1</v>
      </c>
      <c r="Y405" s="402" t="n">
        <v>0</v>
      </c>
      <c r="Z405" s="402" t="n"/>
      <c r="AA405" s="402" t="n"/>
      <c r="AB405" s="402" t="n"/>
    </row>
    <row r="406">
      <c r="A406" s="402" t="n">
        <v>50</v>
      </c>
      <c r="B406" s="402" t="n">
        <v>0</v>
      </c>
      <c r="C406" s="402" t="n">
        <v>0</v>
      </c>
      <c r="D406" s="402" t="n">
        <v>1</v>
      </c>
      <c r="E406" s="402" t="n">
        <v>217</v>
      </c>
      <c r="F406" s="402">
        <f>ROUND(Source!AU387,O406)</f>
        <v/>
      </c>
      <c r="G406" s="402" t="inlineStr">
        <is>
          <t>Прочие</t>
        </is>
      </c>
      <c r="H406" s="402" t="inlineStr">
        <is>
          <t>Прочие работы с НР и СП</t>
        </is>
      </c>
      <c r="I406" s="402" t="n"/>
      <c r="J406" s="402" t="n"/>
      <c r="K406" s="402" t="n">
        <v>217</v>
      </c>
      <c r="L406" s="402" t="n">
        <v>18</v>
      </c>
      <c r="M406" s="402" t="n">
        <v>3</v>
      </c>
      <c r="N406" s="402" t="inlineStr"/>
      <c r="O406" s="402" t="n">
        <v>0</v>
      </c>
      <c r="P406" s="402" t="n"/>
      <c r="Q406" s="402" t="n"/>
      <c r="R406" s="402" t="n"/>
      <c r="S406" s="402" t="n"/>
      <c r="T406" s="402" t="n"/>
      <c r="U406" s="402" t="n"/>
      <c r="V406" s="402" t="n"/>
      <c r="W406" s="402" t="n">
        <v>0</v>
      </c>
      <c r="X406" s="402" t="n">
        <v>1</v>
      </c>
      <c r="Y406" s="402" t="n">
        <v>0</v>
      </c>
      <c r="Z406" s="402" t="n"/>
      <c r="AA406" s="402" t="n"/>
      <c r="AB406" s="402" t="n"/>
    </row>
    <row r="407">
      <c r="A407" s="402" t="n">
        <v>50</v>
      </c>
      <c r="B407" s="402" t="n">
        <v>0</v>
      </c>
      <c r="C407" s="402" t="n">
        <v>0</v>
      </c>
      <c r="D407" s="402" t="n">
        <v>1</v>
      </c>
      <c r="E407" s="402" t="n">
        <v>230</v>
      </c>
      <c r="F407" s="402">
        <f>ROUND(Source!BA387,O407)</f>
        <v/>
      </c>
      <c r="G407" s="402" t="inlineStr">
        <is>
          <t>ПрочиеЗатр</t>
        </is>
      </c>
      <c r="H407" s="402" t="inlineStr">
        <is>
          <t>Прочие затраты по ТСН-2001.16</t>
        </is>
      </c>
      <c r="I407" s="402" t="n"/>
      <c r="J407" s="402" t="n"/>
      <c r="K407" s="402" t="n">
        <v>230</v>
      </c>
      <c r="L407" s="402" t="n">
        <v>19</v>
      </c>
      <c r="M407" s="402" t="n">
        <v>3</v>
      </c>
      <c r="N407" s="402" t="inlineStr"/>
      <c r="O407" s="402" t="n">
        <v>0</v>
      </c>
      <c r="P407" s="402" t="n"/>
      <c r="Q407" s="402" t="n"/>
      <c r="R407" s="402" t="n"/>
      <c r="S407" s="402" t="n"/>
      <c r="T407" s="402" t="n"/>
      <c r="U407" s="402" t="n"/>
      <c r="V407" s="402" t="n"/>
      <c r="W407" s="402" t="n">
        <v>0</v>
      </c>
      <c r="X407" s="402" t="n">
        <v>1</v>
      </c>
      <c r="Y407" s="402" t="n">
        <v>0</v>
      </c>
      <c r="Z407" s="402" t="n"/>
      <c r="AA407" s="402" t="n"/>
      <c r="AB407" s="402" t="n"/>
    </row>
    <row r="408">
      <c r="A408" s="402" t="n">
        <v>50</v>
      </c>
      <c r="B408" s="402" t="n">
        <v>0</v>
      </c>
      <c r="C408" s="402" t="n">
        <v>0</v>
      </c>
      <c r="D408" s="402" t="n">
        <v>1</v>
      </c>
      <c r="E408" s="402" t="n">
        <v>206</v>
      </c>
      <c r="F408" s="402">
        <f>ROUND(Source!T387,O408)</f>
        <v/>
      </c>
      <c r="G408" s="402" t="inlineStr">
        <is>
          <t>ВозврМат</t>
        </is>
      </c>
      <c r="H408" s="402" t="inlineStr">
        <is>
          <t>Возврат материалов</t>
        </is>
      </c>
      <c r="I408" s="402" t="n"/>
      <c r="J408" s="402" t="n"/>
      <c r="K408" s="402" t="n">
        <v>206</v>
      </c>
      <c r="L408" s="402" t="n">
        <v>20</v>
      </c>
      <c r="M408" s="402" t="n">
        <v>3</v>
      </c>
      <c r="N408" s="402" t="inlineStr"/>
      <c r="O408" s="402" t="n">
        <v>0</v>
      </c>
      <c r="P408" s="402" t="n"/>
      <c r="Q408" s="402" t="n"/>
      <c r="R408" s="402" t="n"/>
      <c r="S408" s="402" t="n"/>
      <c r="T408" s="402" t="n"/>
      <c r="U408" s="402" t="n"/>
      <c r="V408" s="402" t="n"/>
      <c r="W408" s="402" t="n">
        <v>0</v>
      </c>
      <c r="X408" s="402" t="n">
        <v>1</v>
      </c>
      <c r="Y408" s="402" t="n">
        <v>0</v>
      </c>
      <c r="Z408" s="402" t="n"/>
      <c r="AA408" s="402" t="n"/>
      <c r="AB408" s="402" t="n"/>
    </row>
    <row r="409">
      <c r="A409" s="402" t="n">
        <v>50</v>
      </c>
      <c r="B409" s="402" t="n">
        <v>0</v>
      </c>
      <c r="C409" s="402" t="n">
        <v>0</v>
      </c>
      <c r="D409" s="402" t="n">
        <v>1</v>
      </c>
      <c r="E409" s="402" t="n">
        <v>207</v>
      </c>
      <c r="F409" s="402">
        <f>ROUND(Source!U387,O409)</f>
        <v/>
      </c>
      <c r="G409" s="402" t="inlineStr">
        <is>
          <t>ТрудСтр</t>
        </is>
      </c>
      <c r="H409" s="402" t="inlineStr">
        <is>
          <t>Трудозатраты строителей</t>
        </is>
      </c>
      <c r="I409" s="402" t="n"/>
      <c r="J409" s="402" t="n"/>
      <c r="K409" s="402" t="n">
        <v>207</v>
      </c>
      <c r="L409" s="402" t="n">
        <v>21</v>
      </c>
      <c r="M409" s="402" t="n">
        <v>3</v>
      </c>
      <c r="N409" s="402" t="inlineStr"/>
      <c r="O409" s="402" t="n">
        <v>7</v>
      </c>
      <c r="P409" s="402" t="n"/>
      <c r="Q409" s="402" t="n"/>
      <c r="R409" s="402" t="n"/>
      <c r="S409" s="402" t="n"/>
      <c r="T409" s="402" t="n"/>
      <c r="U409" s="402" t="n"/>
      <c r="V409" s="402" t="n"/>
      <c r="W409" s="402" t="n">
        <v>0</v>
      </c>
      <c r="X409" s="402" t="n">
        <v>1</v>
      </c>
      <c r="Y409" s="402" t="n">
        <v>0</v>
      </c>
      <c r="Z409" s="402" t="n"/>
      <c r="AA409" s="402" t="n"/>
      <c r="AB409" s="402" t="n"/>
    </row>
    <row r="410">
      <c r="A410" s="402" t="n">
        <v>50</v>
      </c>
      <c r="B410" s="402" t="n">
        <v>0</v>
      </c>
      <c r="C410" s="402" t="n">
        <v>0</v>
      </c>
      <c r="D410" s="402" t="n">
        <v>1</v>
      </c>
      <c r="E410" s="402" t="n">
        <v>208</v>
      </c>
      <c r="F410" s="402">
        <f>ROUND(Source!V387,O410)</f>
        <v/>
      </c>
      <c r="G410" s="402" t="inlineStr">
        <is>
          <t>ТрудМаш</t>
        </is>
      </c>
      <c r="H410" s="402" t="inlineStr">
        <is>
          <t>Трудозатраты машинистов</t>
        </is>
      </c>
      <c r="I410" s="402" t="n"/>
      <c r="J410" s="402" t="n"/>
      <c r="K410" s="402" t="n">
        <v>208</v>
      </c>
      <c r="L410" s="402" t="n">
        <v>22</v>
      </c>
      <c r="M410" s="402" t="n">
        <v>3</v>
      </c>
      <c r="N410" s="402" t="inlineStr"/>
      <c r="O410" s="402" t="n">
        <v>7</v>
      </c>
      <c r="P410" s="402" t="n"/>
      <c r="Q410" s="402" t="n"/>
      <c r="R410" s="402" t="n"/>
      <c r="S410" s="402" t="n"/>
      <c r="T410" s="402" t="n"/>
      <c r="U410" s="402" t="n"/>
      <c r="V410" s="402" t="n"/>
      <c r="W410" s="402" t="n">
        <v>0</v>
      </c>
      <c r="X410" s="402" t="n">
        <v>1</v>
      </c>
      <c r="Y410" s="402" t="n">
        <v>0</v>
      </c>
      <c r="Z410" s="402" t="n"/>
      <c r="AA410" s="402" t="n"/>
      <c r="AB410" s="402" t="n"/>
    </row>
    <row r="411">
      <c r="A411" s="402" t="n">
        <v>50</v>
      </c>
      <c r="B411" s="402" t="n">
        <v>0</v>
      </c>
      <c r="C411" s="402" t="n">
        <v>0</v>
      </c>
      <c r="D411" s="402" t="n">
        <v>1</v>
      </c>
      <c r="E411" s="402" t="n">
        <v>209</v>
      </c>
      <c r="F411" s="402">
        <f>ROUND(Source!W387,O411)</f>
        <v/>
      </c>
      <c r="G411" s="402" t="inlineStr">
        <is>
          <t>ТранспМат</t>
        </is>
      </c>
      <c r="H411" s="402" t="inlineStr">
        <is>
          <t>Транспорт материалов</t>
        </is>
      </c>
      <c r="I411" s="402" t="n"/>
      <c r="J411" s="402" t="n"/>
      <c r="K411" s="402" t="n">
        <v>209</v>
      </c>
      <c r="L411" s="402" t="n">
        <v>23</v>
      </c>
      <c r="M411" s="402" t="n">
        <v>3</v>
      </c>
      <c r="N411" s="402" t="inlineStr"/>
      <c r="O411" s="402" t="n">
        <v>0</v>
      </c>
      <c r="P411" s="402" t="n"/>
      <c r="Q411" s="402" t="n"/>
      <c r="R411" s="402" t="n"/>
      <c r="S411" s="402" t="n"/>
      <c r="T411" s="402" t="n"/>
      <c r="U411" s="402" t="n"/>
      <c r="V411" s="402" t="n"/>
      <c r="W411" s="402" t="n">
        <v>0</v>
      </c>
      <c r="X411" s="402" t="n">
        <v>1</v>
      </c>
      <c r="Y411" s="402" t="n">
        <v>0</v>
      </c>
      <c r="Z411" s="402" t="n"/>
      <c r="AA411" s="402" t="n"/>
      <c r="AB411" s="402" t="n"/>
    </row>
    <row r="412">
      <c r="A412" s="402" t="n">
        <v>50</v>
      </c>
      <c r="B412" s="402" t="n">
        <v>0</v>
      </c>
      <c r="C412" s="402" t="n">
        <v>0</v>
      </c>
      <c r="D412" s="402" t="n">
        <v>1</v>
      </c>
      <c r="E412" s="402" t="n">
        <v>233</v>
      </c>
      <c r="F412" s="402">
        <f>ROUND(Source!BD387,O412)</f>
        <v/>
      </c>
      <c r="G412" s="402" t="inlineStr">
        <is>
          <t>Перевозка</t>
        </is>
      </c>
      <c r="H412" s="402" t="inlineStr">
        <is>
          <t>Перевозка грузов</t>
        </is>
      </c>
      <c r="I412" s="402" t="n"/>
      <c r="J412" s="402" t="n"/>
      <c r="K412" s="402" t="n">
        <v>233</v>
      </c>
      <c r="L412" s="402" t="n">
        <v>24</v>
      </c>
      <c r="M412" s="402" t="n">
        <v>3</v>
      </c>
      <c r="N412" s="402" t="inlineStr"/>
      <c r="O412" s="402" t="n">
        <v>0</v>
      </c>
      <c r="P412" s="402" t="n"/>
      <c r="Q412" s="402" t="n"/>
      <c r="R412" s="402" t="n"/>
      <c r="S412" s="402" t="n"/>
      <c r="T412" s="402" t="n"/>
      <c r="U412" s="402" t="n"/>
      <c r="V412" s="402" t="n"/>
      <c r="W412" s="402" t="n">
        <v>0</v>
      </c>
      <c r="X412" s="402" t="n">
        <v>1</v>
      </c>
      <c r="Y412" s="402" t="n">
        <v>0</v>
      </c>
      <c r="Z412" s="402" t="n"/>
      <c r="AA412" s="402" t="n"/>
      <c r="AB412" s="402" t="n"/>
    </row>
    <row r="413">
      <c r="A413" s="402" t="n">
        <v>50</v>
      </c>
      <c r="B413" s="402" t="n">
        <v>0</v>
      </c>
      <c r="C413" s="402" t="n">
        <v>0</v>
      </c>
      <c r="D413" s="402" t="n">
        <v>1</v>
      </c>
      <c r="E413" s="402" t="n">
        <v>210</v>
      </c>
      <c r="F413" s="402">
        <f>ROUND(Source!X387,O413)</f>
        <v/>
      </c>
      <c r="G413" s="402" t="inlineStr">
        <is>
          <t>НР</t>
        </is>
      </c>
      <c r="H413" s="402" t="inlineStr">
        <is>
          <t>Накладные расходы</t>
        </is>
      </c>
      <c r="I413" s="402" t="n"/>
      <c r="J413" s="402" t="n"/>
      <c r="K413" s="402" t="n">
        <v>210</v>
      </c>
      <c r="L413" s="402" t="n">
        <v>25</v>
      </c>
      <c r="M413" s="402" t="n">
        <v>3</v>
      </c>
      <c r="N413" s="402" t="inlineStr"/>
      <c r="O413" s="402" t="n">
        <v>0</v>
      </c>
      <c r="P413" s="402" t="n"/>
      <c r="Q413" s="402" t="n"/>
      <c r="R413" s="402" t="n"/>
      <c r="S413" s="402" t="n"/>
      <c r="T413" s="402" t="n"/>
      <c r="U413" s="402" t="n"/>
      <c r="V413" s="402" t="n"/>
      <c r="W413" s="402" t="n">
        <v>0</v>
      </c>
      <c r="X413" s="402" t="n">
        <v>1</v>
      </c>
      <c r="Y413" s="402" t="n">
        <v>0</v>
      </c>
      <c r="Z413" s="402" t="n"/>
      <c r="AA413" s="402" t="n"/>
      <c r="AB413" s="402" t="n"/>
    </row>
    <row r="414">
      <c r="A414" s="402" t="n">
        <v>50</v>
      </c>
      <c r="B414" s="402" t="n">
        <v>0</v>
      </c>
      <c r="C414" s="402" t="n">
        <v>0</v>
      </c>
      <c r="D414" s="402" t="n">
        <v>1</v>
      </c>
      <c r="E414" s="402" t="n">
        <v>211</v>
      </c>
      <c r="F414" s="402">
        <f>ROUND(Source!Y387,O414)</f>
        <v/>
      </c>
      <c r="G414" s="402" t="inlineStr">
        <is>
          <t>СмПриб</t>
        </is>
      </c>
      <c r="H414" s="402" t="inlineStr">
        <is>
          <t>Сметная прибыль</t>
        </is>
      </c>
      <c r="I414" s="402" t="n"/>
      <c r="J414" s="402" t="n"/>
      <c r="K414" s="402" t="n">
        <v>211</v>
      </c>
      <c r="L414" s="402" t="n">
        <v>26</v>
      </c>
      <c r="M414" s="402" t="n">
        <v>3</v>
      </c>
      <c r="N414" s="402" t="inlineStr"/>
      <c r="O414" s="402" t="n">
        <v>0</v>
      </c>
      <c r="P414" s="402" t="n"/>
      <c r="Q414" s="402" t="n"/>
      <c r="R414" s="402" t="n"/>
      <c r="S414" s="402" t="n"/>
      <c r="T414" s="402" t="n"/>
      <c r="U414" s="402" t="n"/>
      <c r="V414" s="402" t="n"/>
      <c r="W414" s="402" t="n">
        <v>0</v>
      </c>
      <c r="X414" s="402" t="n">
        <v>1</v>
      </c>
      <c r="Y414" s="402" t="n">
        <v>0</v>
      </c>
      <c r="Z414" s="402" t="n"/>
      <c r="AA414" s="402" t="n"/>
      <c r="AB414" s="402" t="n"/>
    </row>
    <row r="415">
      <c r="A415" s="402" t="n">
        <v>50</v>
      </c>
      <c r="B415" s="402" t="n">
        <v>0</v>
      </c>
      <c r="C415" s="402" t="n">
        <v>0</v>
      </c>
      <c r="D415" s="402" t="n">
        <v>1</v>
      </c>
      <c r="E415" s="402" t="n">
        <v>224</v>
      </c>
      <c r="F415" s="402">
        <f>ROUND(Source!AR387,O415)</f>
        <v/>
      </c>
      <c r="G415" s="402" t="inlineStr">
        <is>
          <t>Всего</t>
        </is>
      </c>
      <c r="H415" s="402" t="inlineStr">
        <is>
          <t>Всего с НР и СП</t>
        </is>
      </c>
      <c r="I415" s="402" t="n"/>
      <c r="J415" s="402" t="n"/>
      <c r="K415" s="402" t="n">
        <v>224</v>
      </c>
      <c r="L415" s="402" t="n">
        <v>27</v>
      </c>
      <c r="M415" s="402" t="n">
        <v>3</v>
      </c>
      <c r="N415" s="402" t="inlineStr"/>
      <c r="O415" s="402" t="n">
        <v>0</v>
      </c>
      <c r="P415" s="402" t="n"/>
      <c r="Q415" s="402" t="n"/>
      <c r="R415" s="402" t="n"/>
      <c r="S415" s="402" t="n"/>
      <c r="T415" s="402" t="n"/>
      <c r="U415" s="402" t="n"/>
      <c r="V415" s="402" t="n"/>
      <c r="W415" s="402" t="n">
        <v>0</v>
      </c>
      <c r="X415" s="402" t="n">
        <v>1</v>
      </c>
      <c r="Y415" s="402" t="n">
        <v>0</v>
      </c>
      <c r="Z415" s="402" t="n"/>
      <c r="AA415" s="402" t="n"/>
      <c r="AB415" s="402" t="n"/>
    </row>
    <row r="416">
      <c r="A416" s="402" t="n">
        <v>50</v>
      </c>
      <c r="B416" s="402" t="n">
        <v>0</v>
      </c>
      <c r="C416" s="402" t="n">
        <v>0</v>
      </c>
      <c r="D416" s="402" t="n">
        <v>2</v>
      </c>
      <c r="E416" s="402" t="n">
        <v>0</v>
      </c>
      <c r="F416" s="402">
        <f>ROUND(F415,O416)</f>
        <v/>
      </c>
      <c r="G416" s="402" t="inlineStr">
        <is>
          <t>и1</t>
        </is>
      </c>
      <c r="H416" s="402" t="inlineStr">
        <is>
          <t>Итого</t>
        </is>
      </c>
      <c r="I416" s="402" t="n"/>
      <c r="J416" s="402" t="n"/>
      <c r="K416" s="402" t="n">
        <v>212</v>
      </c>
      <c r="L416" s="402" t="n">
        <v>28</v>
      </c>
      <c r="M416" s="402" t="n">
        <v>0</v>
      </c>
      <c r="N416" s="402" t="inlineStr"/>
      <c r="O416" s="402" t="n">
        <v>0</v>
      </c>
      <c r="P416" s="402" t="n"/>
      <c r="Q416" s="402" t="n"/>
      <c r="R416" s="402" t="n"/>
      <c r="S416" s="402" t="n"/>
      <c r="T416" s="402" t="n"/>
      <c r="U416" s="402" t="n"/>
      <c r="V416" s="402" t="n"/>
      <c r="W416" s="402" t="n">
        <v>0</v>
      </c>
      <c r="X416" s="402" t="n">
        <v>1</v>
      </c>
      <c r="Y416" s="402" t="n">
        <v>0</v>
      </c>
      <c r="Z416" s="402" t="n"/>
      <c r="AA416" s="402" t="n"/>
      <c r="AB416" s="402" t="n"/>
    </row>
    <row r="417">
      <c r="A417" s="402" t="n">
        <v>50</v>
      </c>
      <c r="B417" s="402" t="n">
        <v>0</v>
      </c>
      <c r="C417" s="402" t="n">
        <v>0</v>
      </c>
      <c r="D417" s="402" t="n">
        <v>2</v>
      </c>
      <c r="E417" s="402" t="n">
        <v>0</v>
      </c>
      <c r="F417" s="402">
        <f>ROUND(F416*0.22,O417)</f>
        <v/>
      </c>
      <c r="G417" s="402" t="inlineStr">
        <is>
          <t>и2</t>
        </is>
      </c>
      <c r="H417" s="402" t="inlineStr">
        <is>
          <t>НДС 22%</t>
        </is>
      </c>
      <c r="I417" s="402" t="n"/>
      <c r="J417" s="402" t="n"/>
      <c r="K417" s="402" t="n">
        <v>212</v>
      </c>
      <c r="L417" s="402" t="n">
        <v>29</v>
      </c>
      <c r="M417" s="402" t="n">
        <v>0</v>
      </c>
      <c r="N417" s="402" t="inlineStr"/>
      <c r="O417" s="402" t="n">
        <v>0</v>
      </c>
      <c r="P417" s="402" t="n"/>
      <c r="Q417" s="402" t="n"/>
      <c r="R417" s="402" t="n"/>
      <c r="S417" s="402" t="n"/>
      <c r="T417" s="402" t="n"/>
      <c r="U417" s="402" t="n"/>
      <c r="V417" s="402" t="n"/>
      <c r="W417" s="402" t="n">
        <v>0</v>
      </c>
      <c r="X417" s="402" t="n">
        <v>1</v>
      </c>
      <c r="Y417" s="402" t="n">
        <v>0</v>
      </c>
      <c r="Z417" s="402" t="n"/>
      <c r="AA417" s="402" t="n"/>
      <c r="AB417" s="402" t="n"/>
    </row>
    <row r="418">
      <c r="A418" s="402" t="n">
        <v>50</v>
      </c>
      <c r="B418" s="402" t="n">
        <v>0</v>
      </c>
      <c r="C418" s="402" t="n">
        <v>0</v>
      </c>
      <c r="D418" s="402" t="n">
        <v>2</v>
      </c>
      <c r="E418" s="402" t="n">
        <v>213</v>
      </c>
      <c r="F418" s="402">
        <f>ROUND(F416+F417,O418)</f>
        <v/>
      </c>
      <c r="G418" s="402" t="inlineStr">
        <is>
          <t>и3</t>
        </is>
      </c>
      <c r="H418" s="402" t="inlineStr">
        <is>
          <t>Всего</t>
        </is>
      </c>
      <c r="I418" s="402" t="n"/>
      <c r="J418" s="402" t="n"/>
      <c r="K418" s="402" t="n">
        <v>212</v>
      </c>
      <c r="L418" s="402" t="n">
        <v>30</v>
      </c>
      <c r="M418" s="402" t="n">
        <v>0</v>
      </c>
      <c r="N418" s="402" t="inlineStr"/>
      <c r="O418" s="402" t="n">
        <v>0</v>
      </c>
      <c r="P418" s="402" t="n"/>
      <c r="Q418" s="402" t="n"/>
      <c r="R418" s="402" t="n"/>
      <c r="S418" s="402" t="n"/>
      <c r="T418" s="402" t="n"/>
      <c r="U418" s="402" t="n"/>
      <c r="V418" s="402" t="n"/>
      <c r="W418" s="402" t="n">
        <v>0</v>
      </c>
      <c r="X418" s="402" t="n">
        <v>1</v>
      </c>
      <c r="Y418" s="402" t="n">
        <v>0</v>
      </c>
      <c r="Z418" s="402" t="n"/>
      <c r="AA418" s="402" t="n"/>
      <c r="AB418" s="402" t="n"/>
    </row>
    <row r="419"/>
    <row r="420">
      <c r="A420" s="399" t="n">
        <v>3</v>
      </c>
      <c r="B420" s="399" t="n">
        <v>0</v>
      </c>
      <c r="C420" s="399" t="n"/>
      <c r="D420" s="399">
        <f>ROW(A432)</f>
        <v/>
      </c>
      <c r="E420" s="399" t="n"/>
      <c r="F420" s="399" t="inlineStr">
        <is>
          <t>Новая локальная смета</t>
        </is>
      </c>
      <c r="G420" s="399" t="inlineStr">
        <is>
          <t>Текстильщиков 13</t>
        </is>
      </c>
      <c r="H420" s="399" t="inlineStr"/>
      <c r="I420" s="399" t="n">
        <v>0</v>
      </c>
      <c r="J420" s="399" t="inlineStr"/>
      <c r="K420" s="399" t="n">
        <v>-1</v>
      </c>
      <c r="L420" s="399" t="inlineStr">
        <is>
          <t>Новая локальная смета</t>
        </is>
      </c>
      <c r="M420" s="399" t="inlineStr"/>
      <c r="N420" s="399" t="n"/>
      <c r="O420" s="399" t="n"/>
      <c r="P420" s="399" t="n"/>
      <c r="Q420" s="399" t="n"/>
      <c r="R420" s="399" t="n"/>
      <c r="S420" s="399" t="n">
        <v>0</v>
      </c>
      <c r="T420" s="399" t="n"/>
      <c r="U420" s="399" t="inlineStr"/>
      <c r="V420" s="399" t="n">
        <v>0</v>
      </c>
      <c r="W420" s="399" t="n"/>
      <c r="X420" s="399" t="n"/>
      <c r="Y420" s="399" t="n"/>
      <c r="Z420" s="399" t="n"/>
      <c r="AA420" s="399" t="n"/>
      <c r="AB420" s="399" t="inlineStr"/>
      <c r="AC420" s="399" t="inlineStr"/>
      <c r="AD420" s="399" t="inlineStr"/>
      <c r="AE420" s="399" t="inlineStr"/>
      <c r="AF420" s="399" t="inlineStr"/>
      <c r="AG420" s="399" t="inlineStr"/>
      <c r="AH420" s="399" t="n"/>
      <c r="AI420" s="399" t="n"/>
      <c r="AJ420" s="399" t="n"/>
      <c r="AK420" s="399" t="n"/>
      <c r="AL420" s="399" t="n"/>
      <c r="AM420" s="399" t="n"/>
      <c r="AN420" s="399" t="n"/>
      <c r="AO420" s="399" t="n"/>
      <c r="AP420" s="399" t="inlineStr"/>
      <c r="AQ420" s="399" t="inlineStr"/>
      <c r="AR420" s="399" t="inlineStr"/>
      <c r="AS420" s="399" t="n"/>
      <c r="AT420" s="399" t="n"/>
      <c r="AU420" s="399" t="n"/>
      <c r="AV420" s="399" t="n"/>
      <c r="AW420" s="399" t="n"/>
      <c r="AX420" s="399" t="n"/>
      <c r="AY420" s="399" t="n"/>
      <c r="AZ420" s="399" t="inlineStr"/>
      <c r="BA420" s="399" t="n"/>
      <c r="BB420" s="399" t="inlineStr"/>
      <c r="BC420" s="399" t="inlineStr"/>
      <c r="BD420" s="399" t="inlineStr"/>
      <c r="BE420" s="399" t="inlineStr"/>
      <c r="BF420" s="399" t="inlineStr"/>
      <c r="BG420" s="399" t="inlineStr"/>
      <c r="BH420" s="399" t="inlineStr"/>
      <c r="BI420" s="399" t="inlineStr"/>
      <c r="BJ420" s="399" t="inlineStr"/>
      <c r="BK420" s="399" t="inlineStr"/>
      <c r="BL420" s="399" t="inlineStr"/>
      <c r="BM420" s="399" t="inlineStr"/>
      <c r="BN420" s="399" t="inlineStr"/>
      <c r="BO420" s="399" t="inlineStr"/>
      <c r="BP420" s="399" t="inlineStr"/>
      <c r="BQ420" s="399" t="n"/>
      <c r="BR420" s="399" t="n"/>
      <c r="BS420" s="399" t="n"/>
      <c r="BT420" s="399" t="n"/>
      <c r="BU420" s="399" t="n"/>
      <c r="BV420" s="399" t="n"/>
      <c r="BW420" s="399" t="n"/>
      <c r="BX420" s="399" t="n">
        <v>0</v>
      </c>
      <c r="BY420" s="399" t="n"/>
      <c r="BZ420" s="399" t="n"/>
      <c r="CA420" s="399" t="n"/>
      <c r="CB420" s="399" t="n"/>
      <c r="CC420" s="399" t="n"/>
      <c r="CD420" s="399" t="n"/>
      <c r="CE420" s="399" t="n"/>
      <c r="CF420" s="399" t="n">
        <v>0</v>
      </c>
      <c r="CG420" s="399" t="n">
        <v>0</v>
      </c>
      <c r="CH420" s="399" t="n"/>
      <c r="CI420" s="399" t="inlineStr"/>
      <c r="CJ420" s="399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400" t="n">
        <v>52</v>
      </c>
      <c r="B422" s="400">
        <f>B432</f>
        <v/>
      </c>
      <c r="C422" s="400">
        <f>C432</f>
        <v/>
      </c>
      <c r="D422" s="400">
        <f>D432</f>
        <v/>
      </c>
      <c r="E422" s="400">
        <f>E432</f>
        <v/>
      </c>
      <c r="F422" s="400">
        <f>F432</f>
        <v/>
      </c>
      <c r="G422" s="400">
        <f>G432</f>
        <v/>
      </c>
      <c r="H422" s="400" t="n"/>
      <c r="I422" s="400" t="n"/>
      <c r="J422" s="400" t="n"/>
      <c r="K422" s="400" t="n"/>
      <c r="L422" s="400" t="n"/>
      <c r="M422" s="400" t="n"/>
      <c r="N422" s="400" t="n"/>
      <c r="O422" s="400">
        <f>O432</f>
        <v/>
      </c>
      <c r="P422" s="400">
        <f>P432</f>
        <v/>
      </c>
      <c r="Q422" s="400">
        <f>Q432</f>
        <v/>
      </c>
      <c r="R422" s="400">
        <f>R432</f>
        <v/>
      </c>
      <c r="S422" s="400">
        <f>S432</f>
        <v/>
      </c>
      <c r="T422" s="400">
        <f>T432</f>
        <v/>
      </c>
      <c r="U422" s="400">
        <f>U432</f>
        <v/>
      </c>
      <c r="V422" s="400">
        <f>V432</f>
        <v/>
      </c>
      <c r="W422" s="400">
        <f>W432</f>
        <v/>
      </c>
      <c r="X422" s="400">
        <f>X432</f>
        <v/>
      </c>
      <c r="Y422" s="400">
        <f>Y432</f>
        <v/>
      </c>
      <c r="Z422" s="400">
        <f>Z432</f>
        <v/>
      </c>
      <c r="AA422" s="400">
        <f>AA432</f>
        <v/>
      </c>
      <c r="AB422" s="400">
        <f>AB432</f>
        <v/>
      </c>
      <c r="AC422" s="400">
        <f>AC432</f>
        <v/>
      </c>
      <c r="AD422" s="400">
        <f>AD432</f>
        <v/>
      </c>
      <c r="AE422" s="400">
        <f>AE432</f>
        <v/>
      </c>
      <c r="AF422" s="400">
        <f>AF432</f>
        <v/>
      </c>
      <c r="AG422" s="400">
        <f>AG432</f>
        <v/>
      </c>
      <c r="AH422" s="400">
        <f>AH432</f>
        <v/>
      </c>
      <c r="AI422" s="400">
        <f>AI432</f>
        <v/>
      </c>
      <c r="AJ422" s="400">
        <f>AJ432</f>
        <v/>
      </c>
      <c r="AK422" s="400">
        <f>AK432</f>
        <v/>
      </c>
      <c r="AL422" s="400">
        <f>AL432</f>
        <v/>
      </c>
      <c r="AM422" s="400">
        <f>AM432</f>
        <v/>
      </c>
      <c r="AN422" s="400">
        <f>AN432</f>
        <v/>
      </c>
      <c r="AO422" s="400">
        <f>AO432</f>
        <v/>
      </c>
      <c r="AP422" s="400">
        <f>AP432</f>
        <v/>
      </c>
      <c r="AQ422" s="400">
        <f>AQ432</f>
        <v/>
      </c>
      <c r="AR422" s="400">
        <f>AR432</f>
        <v/>
      </c>
      <c r="AS422" s="400">
        <f>AS432</f>
        <v/>
      </c>
      <c r="AT422" s="400">
        <f>AT432</f>
        <v/>
      </c>
      <c r="AU422" s="400">
        <f>AU432</f>
        <v/>
      </c>
      <c r="AV422" s="400">
        <f>AV432</f>
        <v/>
      </c>
      <c r="AW422" s="400">
        <f>AW432</f>
        <v/>
      </c>
      <c r="AX422" s="400">
        <f>AX432</f>
        <v/>
      </c>
      <c r="AY422" s="400">
        <f>AY432</f>
        <v/>
      </c>
      <c r="AZ422" s="400">
        <f>AZ432</f>
        <v/>
      </c>
      <c r="BA422" s="400">
        <f>BA432</f>
        <v/>
      </c>
      <c r="BB422" s="400">
        <f>BB432</f>
        <v/>
      </c>
      <c r="BC422" s="400">
        <f>BC432</f>
        <v/>
      </c>
      <c r="BD422" s="400">
        <f>BD432</f>
        <v/>
      </c>
      <c r="BE422" s="400">
        <f>BE432</f>
        <v/>
      </c>
      <c r="BF422" s="400">
        <f>BF432</f>
        <v/>
      </c>
      <c r="BG422" s="400">
        <f>BG432</f>
        <v/>
      </c>
      <c r="BH422" s="400">
        <f>BH432</f>
        <v/>
      </c>
      <c r="BI422" s="400">
        <f>BI432</f>
        <v/>
      </c>
      <c r="BJ422" s="400">
        <f>BJ432</f>
        <v/>
      </c>
      <c r="BK422" s="400">
        <f>BK432</f>
        <v/>
      </c>
      <c r="BL422" s="400">
        <f>BL432</f>
        <v/>
      </c>
      <c r="BM422" s="400">
        <f>BM432</f>
        <v/>
      </c>
      <c r="BN422" s="400">
        <f>BN432</f>
        <v/>
      </c>
      <c r="BO422" s="400">
        <f>BO432</f>
        <v/>
      </c>
      <c r="BP422" s="400">
        <f>BP432</f>
        <v/>
      </c>
      <c r="BQ422" s="400">
        <f>BQ432</f>
        <v/>
      </c>
      <c r="BR422" s="400">
        <f>BR432</f>
        <v/>
      </c>
      <c r="BS422" s="400">
        <f>BS432</f>
        <v/>
      </c>
      <c r="BT422" s="400">
        <f>BT432</f>
        <v/>
      </c>
      <c r="BU422" s="400">
        <f>BU432</f>
        <v/>
      </c>
      <c r="BV422" s="400">
        <f>BV432</f>
        <v/>
      </c>
      <c r="BW422" s="400">
        <f>BW432</f>
        <v/>
      </c>
      <c r="BX422" s="400">
        <f>BX432</f>
        <v/>
      </c>
      <c r="BY422" s="400">
        <f>BY432</f>
        <v/>
      </c>
      <c r="BZ422" s="400">
        <f>BZ432</f>
        <v/>
      </c>
      <c r="CA422" s="400">
        <f>CA432</f>
        <v/>
      </c>
      <c r="CB422" s="400">
        <f>CB432</f>
        <v/>
      </c>
      <c r="CC422" s="400">
        <f>CC432</f>
        <v/>
      </c>
      <c r="CD422" s="400">
        <f>CD432</f>
        <v/>
      </c>
      <c r="CE422" s="400">
        <f>CE432</f>
        <v/>
      </c>
      <c r="CF422" s="400">
        <f>CF432</f>
        <v/>
      </c>
      <c r="CG422" s="400">
        <f>CG432</f>
        <v/>
      </c>
      <c r="CH422" s="400">
        <f>CH432</f>
        <v/>
      </c>
      <c r="CI422" s="400">
        <f>CI432</f>
        <v/>
      </c>
      <c r="CJ422" s="400">
        <f>CJ432</f>
        <v/>
      </c>
      <c r="CK422" s="400">
        <f>CK432</f>
        <v/>
      </c>
      <c r="CL422" s="400">
        <f>CL432</f>
        <v/>
      </c>
      <c r="CM422" s="400">
        <f>CM432</f>
        <v/>
      </c>
      <c r="CN422" s="400">
        <f>CN432</f>
        <v/>
      </c>
      <c r="CO422" s="400">
        <f>CO432</f>
        <v/>
      </c>
      <c r="CP422" s="400">
        <f>CP432</f>
        <v/>
      </c>
      <c r="CQ422" s="400">
        <f>CQ432</f>
        <v/>
      </c>
      <c r="CR422" s="400">
        <f>CR432</f>
        <v/>
      </c>
      <c r="CS422" s="400">
        <f>CS432</f>
        <v/>
      </c>
      <c r="CT422" s="400">
        <f>CT432</f>
        <v/>
      </c>
      <c r="CU422" s="400">
        <f>CU432</f>
        <v/>
      </c>
      <c r="CV422" s="400">
        <f>CV432</f>
        <v/>
      </c>
      <c r="CW422" s="400">
        <f>CW432</f>
        <v/>
      </c>
      <c r="CX422" s="400">
        <f>CX432</f>
        <v/>
      </c>
      <c r="CY422" s="400">
        <f>CY432</f>
        <v/>
      </c>
      <c r="CZ422" s="400">
        <f>CZ432</f>
        <v/>
      </c>
      <c r="DA422" s="400">
        <f>DA432</f>
        <v/>
      </c>
      <c r="DB422" s="400">
        <f>DB432</f>
        <v/>
      </c>
      <c r="DC422" s="400">
        <f>DC432</f>
        <v/>
      </c>
      <c r="DD422" s="400">
        <f>DD432</f>
        <v/>
      </c>
      <c r="DE422" s="400">
        <f>DE432</f>
        <v/>
      </c>
      <c r="DF422" s="400">
        <f>DF432</f>
        <v/>
      </c>
      <c r="DG422" s="401">
        <f>DG432</f>
        <v/>
      </c>
      <c r="DH422" s="401">
        <f>DH432</f>
        <v/>
      </c>
      <c r="DI422" s="401">
        <f>DI432</f>
        <v/>
      </c>
      <c r="DJ422" s="401">
        <f>DJ432</f>
        <v/>
      </c>
      <c r="DK422" s="401">
        <f>DK432</f>
        <v/>
      </c>
      <c r="DL422" s="401">
        <f>DL432</f>
        <v/>
      </c>
      <c r="DM422" s="401">
        <f>DM432</f>
        <v/>
      </c>
      <c r="DN422" s="401">
        <f>DN432</f>
        <v/>
      </c>
      <c r="DO422" s="401">
        <f>DO432</f>
        <v/>
      </c>
      <c r="DP422" s="401">
        <f>DP432</f>
        <v/>
      </c>
      <c r="DQ422" s="401">
        <f>DQ432</f>
        <v/>
      </c>
      <c r="DR422" s="401">
        <f>DR432</f>
        <v/>
      </c>
      <c r="DS422" s="401">
        <f>DS432</f>
        <v/>
      </c>
      <c r="DT422" s="401">
        <f>DT432</f>
        <v/>
      </c>
      <c r="DU422" s="401">
        <f>DU432</f>
        <v/>
      </c>
      <c r="DV422" s="401">
        <f>DV432</f>
        <v/>
      </c>
      <c r="DW422" s="401">
        <f>DW432</f>
        <v/>
      </c>
      <c r="DX422" s="401">
        <f>DX432</f>
        <v/>
      </c>
      <c r="DY422" s="401">
        <f>DY432</f>
        <v/>
      </c>
      <c r="DZ422" s="401">
        <f>DZ432</f>
        <v/>
      </c>
      <c r="EA422" s="401">
        <f>EA432</f>
        <v/>
      </c>
      <c r="EB422" s="401">
        <f>EB432</f>
        <v/>
      </c>
      <c r="EC422" s="401">
        <f>EC432</f>
        <v/>
      </c>
      <c r="ED422" s="401">
        <f>ED432</f>
        <v/>
      </c>
      <c r="EE422" s="401">
        <f>EE432</f>
        <v/>
      </c>
      <c r="EF422" s="401">
        <f>EF432</f>
        <v/>
      </c>
      <c r="EG422" s="401">
        <f>EG432</f>
        <v/>
      </c>
      <c r="EH422" s="401">
        <f>EH432</f>
        <v/>
      </c>
      <c r="EI422" s="401">
        <f>EI432</f>
        <v/>
      </c>
      <c r="EJ422" s="401">
        <f>EJ432</f>
        <v/>
      </c>
      <c r="EK422" s="401">
        <f>EK432</f>
        <v/>
      </c>
      <c r="EL422" s="401">
        <f>EL432</f>
        <v/>
      </c>
      <c r="EM422" s="401">
        <f>EM432</f>
        <v/>
      </c>
      <c r="EN422" s="401">
        <f>EN432</f>
        <v/>
      </c>
      <c r="EO422" s="401">
        <f>EO432</f>
        <v/>
      </c>
      <c r="EP422" s="401">
        <f>EP432</f>
        <v/>
      </c>
      <c r="EQ422" s="401">
        <f>EQ432</f>
        <v/>
      </c>
      <c r="ER422" s="401">
        <f>ER432</f>
        <v/>
      </c>
      <c r="ES422" s="401">
        <f>ES432</f>
        <v/>
      </c>
      <c r="ET422" s="401">
        <f>ET432</f>
        <v/>
      </c>
      <c r="EU422" s="401">
        <f>EU432</f>
        <v/>
      </c>
      <c r="EV422" s="401">
        <f>EV432</f>
        <v/>
      </c>
      <c r="EW422" s="401">
        <f>EW432</f>
        <v/>
      </c>
      <c r="EX422" s="401">
        <f>EX432</f>
        <v/>
      </c>
      <c r="EY422" s="401">
        <f>EY432</f>
        <v/>
      </c>
      <c r="EZ422" s="401">
        <f>EZ432</f>
        <v/>
      </c>
      <c r="FA422" s="401">
        <f>FA432</f>
        <v/>
      </c>
      <c r="FB422" s="401">
        <f>FB432</f>
        <v/>
      </c>
      <c r="FC422" s="401">
        <f>FC432</f>
        <v/>
      </c>
      <c r="FD422" s="401">
        <f>FD432</f>
        <v/>
      </c>
      <c r="FE422" s="401">
        <f>FE432</f>
        <v/>
      </c>
      <c r="FF422" s="401">
        <f>FF432</f>
        <v/>
      </c>
      <c r="FG422" s="401">
        <f>FG432</f>
        <v/>
      </c>
      <c r="FH422" s="401">
        <f>FH432</f>
        <v/>
      </c>
      <c r="FI422" s="401">
        <f>FI432</f>
        <v/>
      </c>
      <c r="FJ422" s="401">
        <f>FJ432</f>
        <v/>
      </c>
      <c r="FK422" s="401">
        <f>FK432</f>
        <v/>
      </c>
      <c r="FL422" s="401">
        <f>FL432</f>
        <v/>
      </c>
      <c r="FM422" s="401">
        <f>FM432</f>
        <v/>
      </c>
      <c r="FN422" s="401">
        <f>FN432</f>
        <v/>
      </c>
      <c r="FO422" s="401">
        <f>FO432</f>
        <v/>
      </c>
      <c r="FP422" s="401">
        <f>FP432</f>
        <v/>
      </c>
      <c r="FQ422" s="401">
        <f>FQ432</f>
        <v/>
      </c>
      <c r="FR422" s="401">
        <f>FR432</f>
        <v/>
      </c>
      <c r="FS422" s="401">
        <f>FS432</f>
        <v/>
      </c>
      <c r="FT422" s="401">
        <f>FT432</f>
        <v/>
      </c>
      <c r="FU422" s="401">
        <f>FU432</f>
        <v/>
      </c>
      <c r="FV422" s="401">
        <f>FV432</f>
        <v/>
      </c>
      <c r="FW422" s="401">
        <f>FW432</f>
        <v/>
      </c>
      <c r="FX422" s="401">
        <f>FX432</f>
        <v/>
      </c>
      <c r="FY422" s="401">
        <f>FY432</f>
        <v/>
      </c>
      <c r="FZ422" s="401">
        <f>FZ432</f>
        <v/>
      </c>
      <c r="GA422" s="401">
        <f>GA432</f>
        <v/>
      </c>
      <c r="GB422" s="401">
        <f>GB432</f>
        <v/>
      </c>
      <c r="GC422" s="401">
        <f>GC432</f>
        <v/>
      </c>
      <c r="GD422" s="401">
        <f>GD432</f>
        <v/>
      </c>
      <c r="GE422" s="401">
        <f>GE432</f>
        <v/>
      </c>
      <c r="GF422" s="401">
        <f>GF432</f>
        <v/>
      </c>
      <c r="GG422" s="401">
        <f>GG432</f>
        <v/>
      </c>
      <c r="GH422" s="401">
        <f>GH432</f>
        <v/>
      </c>
      <c r="GI422" s="401">
        <f>GI432</f>
        <v/>
      </c>
      <c r="GJ422" s="401">
        <f>GJ432</f>
        <v/>
      </c>
      <c r="GK422" s="401">
        <f>GK432</f>
        <v/>
      </c>
      <c r="GL422" s="401">
        <f>GL432</f>
        <v/>
      </c>
      <c r="GM422" s="401">
        <f>GM432</f>
        <v/>
      </c>
      <c r="GN422" s="401">
        <f>GN432</f>
        <v/>
      </c>
      <c r="GO422" s="401">
        <f>GO432</f>
        <v/>
      </c>
      <c r="GP422" s="401">
        <f>GP432</f>
        <v/>
      </c>
      <c r="GQ422" s="401">
        <f>GQ432</f>
        <v/>
      </c>
      <c r="GR422" s="401">
        <f>GR432</f>
        <v/>
      </c>
      <c r="GS422" s="401">
        <f>GS432</f>
        <v/>
      </c>
      <c r="GT422" s="401">
        <f>GT432</f>
        <v/>
      </c>
      <c r="GU422" s="401">
        <f>GU432</f>
        <v/>
      </c>
      <c r="GV422" s="401">
        <f>GV432</f>
        <v/>
      </c>
      <c r="GW422" s="401">
        <f>GW432</f>
        <v/>
      </c>
      <c r="GX422" s="401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400" t="n">
        <v>51</v>
      </c>
      <c r="B432" s="400">
        <f>B420</f>
        <v/>
      </c>
      <c r="C432" s="400">
        <f>A420</f>
        <v/>
      </c>
      <c r="D432" s="400">
        <f>ROW(A420)</f>
        <v/>
      </c>
      <c r="E432" s="400" t="n"/>
      <c r="F432" s="400">
        <f>IF(F420&lt;&gt;"",F420,"")</f>
        <v/>
      </c>
      <c r="G432" s="400">
        <f>IF(G420&lt;&gt;"",G420,"")</f>
        <v/>
      </c>
      <c r="H432" s="400" t="n">
        <v>0</v>
      </c>
      <c r="I432" s="400" t="n"/>
      <c r="J432" s="400" t="n"/>
      <c r="K432" s="400" t="n"/>
      <c r="L432" s="400" t="n"/>
      <c r="M432" s="400" t="n"/>
      <c r="N432" s="400" t="n"/>
      <c r="O432" s="400" t="n">
        <v>0</v>
      </c>
      <c r="P432" s="400" t="n">
        <v>0</v>
      </c>
      <c r="Q432" s="400" t="n">
        <v>0</v>
      </c>
      <c r="R432" s="400" t="n">
        <v>0</v>
      </c>
      <c r="S432" s="400" t="n">
        <v>0</v>
      </c>
      <c r="T432" s="400" t="n">
        <v>0</v>
      </c>
      <c r="U432" s="400" t="n">
        <v>0</v>
      </c>
      <c r="V432" s="400" t="n">
        <v>0</v>
      </c>
      <c r="W432" s="400" t="n">
        <v>0</v>
      </c>
      <c r="X432" s="400" t="n">
        <v>0</v>
      </c>
      <c r="Y432" s="400" t="n">
        <v>0</v>
      </c>
      <c r="Z432" s="400" t="n"/>
      <c r="AA432" s="400" t="n"/>
      <c r="AB432" s="400" t="n"/>
      <c r="AC432" s="400" t="n"/>
      <c r="AD432" s="400" t="n"/>
      <c r="AE432" s="400" t="n"/>
      <c r="AF432" s="400" t="n"/>
      <c r="AG432" s="400" t="n"/>
      <c r="AH432" s="400" t="n"/>
      <c r="AI432" s="400" t="n"/>
      <c r="AJ432" s="400" t="n"/>
      <c r="AK432" s="400" t="n"/>
      <c r="AL432" s="400" t="n"/>
      <c r="AM432" s="400" t="n"/>
      <c r="AN432" s="400" t="n"/>
      <c r="AO432" s="400">
        <f>ROUND(BX432,0)</f>
        <v/>
      </c>
      <c r="AP432" s="400">
        <f>ROUND(BY432,0)</f>
        <v/>
      </c>
      <c r="AQ432" s="400">
        <f>ROUND(BZ432,0)</f>
        <v/>
      </c>
      <c r="AR432" s="400">
        <f>ROUND(CA432,0)</f>
        <v/>
      </c>
      <c r="AS432" s="400">
        <f>ROUND(CB432,0)</f>
        <v/>
      </c>
      <c r="AT432" s="400">
        <f>ROUND(CC432,0)</f>
        <v/>
      </c>
      <c r="AU432" s="400">
        <f>ROUND(CD432,0)</f>
        <v/>
      </c>
      <c r="AV432" s="400">
        <f>ROUND(CE432,0)</f>
        <v/>
      </c>
      <c r="AW432" s="400">
        <f>ROUND(CF432,0)</f>
        <v/>
      </c>
      <c r="AX432" s="400">
        <f>ROUND(CG432,0)</f>
        <v/>
      </c>
      <c r="AY432" s="400">
        <f>ROUND(CH432,0)</f>
        <v/>
      </c>
      <c r="AZ432" s="400">
        <f>ROUND(CI432,0)</f>
        <v/>
      </c>
      <c r="BA432" s="400">
        <f>ROUND(CJ432,0)</f>
        <v/>
      </c>
      <c r="BB432" s="400">
        <f>ROUND(CK432,0)</f>
        <v/>
      </c>
      <c r="BC432" s="400">
        <f>ROUND(CL432,0)</f>
        <v/>
      </c>
      <c r="BD432" s="400">
        <f>ROUND(CM432,0)</f>
        <v/>
      </c>
      <c r="BE432" s="400" t="n"/>
      <c r="BF432" s="400" t="n"/>
      <c r="BG432" s="400" t="n"/>
      <c r="BH432" s="400" t="n"/>
      <c r="BI432" s="400" t="n"/>
      <c r="BJ432" s="400" t="n"/>
      <c r="BK432" s="400" t="n"/>
      <c r="BL432" s="400" t="n"/>
      <c r="BM432" s="400" t="n"/>
      <c r="BN432" s="400" t="n"/>
      <c r="BO432" s="400" t="n"/>
      <c r="BP432" s="400" t="n"/>
      <c r="BQ432" s="400" t="n"/>
      <c r="BR432" s="400" t="n"/>
      <c r="BS432" s="400" t="n"/>
      <c r="BT432" s="400" t="n"/>
      <c r="BU432" s="400" t="n"/>
      <c r="BV432" s="400" t="n"/>
      <c r="BW432" s="400" t="n"/>
      <c r="BX432" s="400" t="n"/>
      <c r="BY432" s="400" t="n"/>
      <c r="BZ432" s="400" t="n"/>
      <c r="CA432" s="400" t="n"/>
      <c r="CB432" s="400" t="n"/>
      <c r="CC432" s="400" t="n"/>
      <c r="CD432" s="400" t="n"/>
      <c r="CE432" s="400" t="n"/>
      <c r="CF432" s="400" t="n"/>
      <c r="CG432" s="400" t="n"/>
      <c r="CH432" s="400" t="n"/>
      <c r="CI432" s="400" t="n"/>
      <c r="CJ432" s="400" t="n"/>
      <c r="CK432" s="400" t="n"/>
      <c r="CL432" s="400" t="n"/>
      <c r="CM432" s="400" t="n"/>
      <c r="CN432" s="400" t="n"/>
      <c r="CO432" s="400" t="n"/>
      <c r="CP432" s="400" t="n"/>
      <c r="CQ432" s="400" t="n"/>
      <c r="CR432" s="400" t="n"/>
      <c r="CS432" s="400" t="n"/>
      <c r="CT432" s="400" t="n"/>
      <c r="CU432" s="400" t="n"/>
      <c r="CV432" s="400" t="n"/>
      <c r="CW432" s="400" t="n"/>
      <c r="CX432" s="400" t="n"/>
      <c r="CY432" s="400" t="n"/>
      <c r="CZ432" s="400" t="n"/>
      <c r="DA432" s="400" t="n"/>
      <c r="DB432" s="400" t="n"/>
      <c r="DC432" s="400" t="n"/>
      <c r="DD432" s="400" t="n"/>
      <c r="DE432" s="400" t="n"/>
      <c r="DF432" s="400" t="n"/>
      <c r="DG432" s="401" t="n"/>
      <c r="DH432" s="401" t="n"/>
      <c r="DI432" s="401" t="n"/>
      <c r="DJ432" s="401" t="n"/>
      <c r="DK432" s="401" t="n"/>
      <c r="DL432" s="401" t="n"/>
      <c r="DM432" s="401" t="n"/>
      <c r="DN432" s="401" t="n"/>
      <c r="DO432" s="401" t="n"/>
      <c r="DP432" s="401" t="n"/>
      <c r="DQ432" s="401" t="n"/>
      <c r="DR432" s="401" t="n"/>
      <c r="DS432" s="401" t="n"/>
      <c r="DT432" s="401" t="n"/>
      <c r="DU432" s="401" t="n"/>
      <c r="DV432" s="401" t="n"/>
      <c r="DW432" s="401" t="n"/>
      <c r="DX432" s="401" t="n"/>
      <c r="DY432" s="401" t="n"/>
      <c r="DZ432" s="401" t="n"/>
      <c r="EA432" s="401" t="n"/>
      <c r="EB432" s="401" t="n"/>
      <c r="EC432" s="401" t="n"/>
      <c r="ED432" s="401" t="n"/>
      <c r="EE432" s="401" t="n"/>
      <c r="EF432" s="401" t="n"/>
      <c r="EG432" s="401" t="n"/>
      <c r="EH432" s="401" t="n"/>
      <c r="EI432" s="401" t="n"/>
      <c r="EJ432" s="401" t="n"/>
      <c r="EK432" s="401" t="n"/>
      <c r="EL432" s="401" t="n"/>
      <c r="EM432" s="401" t="n"/>
      <c r="EN432" s="401" t="n"/>
      <c r="EO432" s="401" t="n"/>
      <c r="EP432" s="401" t="n"/>
      <c r="EQ432" s="401" t="n"/>
      <c r="ER432" s="401" t="n"/>
      <c r="ES432" s="401" t="n"/>
      <c r="ET432" s="401" t="n"/>
      <c r="EU432" s="401" t="n"/>
      <c r="EV432" s="401" t="n"/>
      <c r="EW432" s="401" t="n"/>
      <c r="EX432" s="401" t="n"/>
      <c r="EY432" s="401" t="n"/>
      <c r="EZ432" s="401" t="n"/>
      <c r="FA432" s="401" t="n"/>
      <c r="FB432" s="401" t="n"/>
      <c r="FC432" s="401" t="n"/>
      <c r="FD432" s="401" t="n"/>
      <c r="FE432" s="401" t="n"/>
      <c r="FF432" s="401" t="n"/>
      <c r="FG432" s="401" t="n"/>
      <c r="FH432" s="401" t="n"/>
      <c r="FI432" s="401" t="n"/>
      <c r="FJ432" s="401" t="n"/>
      <c r="FK432" s="401" t="n"/>
      <c r="FL432" s="401" t="n"/>
      <c r="FM432" s="401" t="n"/>
      <c r="FN432" s="401" t="n"/>
      <c r="FO432" s="401" t="n"/>
      <c r="FP432" s="401" t="n"/>
      <c r="FQ432" s="401" t="n"/>
      <c r="FR432" s="401" t="n"/>
      <c r="FS432" s="401" t="n"/>
      <c r="FT432" s="401" t="n"/>
      <c r="FU432" s="401" t="n"/>
      <c r="FV432" s="401" t="n"/>
      <c r="FW432" s="401" t="n"/>
      <c r="FX432" s="401" t="n"/>
      <c r="FY432" s="401" t="n"/>
      <c r="FZ432" s="401" t="n"/>
      <c r="GA432" s="401" t="n"/>
      <c r="GB432" s="401" t="n"/>
      <c r="GC432" s="401" t="n"/>
      <c r="GD432" s="401" t="n"/>
      <c r="GE432" s="401" t="n"/>
      <c r="GF432" s="401" t="n"/>
      <c r="GG432" s="401" t="n"/>
      <c r="GH432" s="401" t="n"/>
      <c r="GI432" s="401" t="n"/>
      <c r="GJ432" s="401" t="n"/>
      <c r="GK432" s="401" t="n"/>
      <c r="GL432" s="401" t="n"/>
      <c r="GM432" s="401" t="n"/>
      <c r="GN432" s="401" t="n"/>
      <c r="GO432" s="401" t="n"/>
      <c r="GP432" s="401" t="n"/>
      <c r="GQ432" s="401" t="n"/>
      <c r="GR432" s="401" t="n"/>
      <c r="GS432" s="401" t="n"/>
      <c r="GT432" s="401" t="n"/>
      <c r="GU432" s="401" t="n"/>
      <c r="GV432" s="401" t="n"/>
      <c r="GW432" s="401" t="n"/>
      <c r="GX432" s="401" t="n">
        <v>0</v>
      </c>
    </row>
    <row r="433"/>
    <row r="434">
      <c r="A434" s="402" t="n">
        <v>50</v>
      </c>
      <c r="B434" s="402" t="n">
        <v>0</v>
      </c>
      <c r="C434" s="402" t="n">
        <v>0</v>
      </c>
      <c r="D434" s="402" t="n">
        <v>1</v>
      </c>
      <c r="E434" s="402" t="n">
        <v>201</v>
      </c>
      <c r="F434" s="402">
        <f>ROUND(Source!O432,O434)</f>
        <v/>
      </c>
      <c r="G434" s="402" t="inlineStr">
        <is>
          <t>ПЗ</t>
        </is>
      </c>
      <c r="H434" s="402" t="inlineStr">
        <is>
          <t>Прямые затраты</t>
        </is>
      </c>
      <c r="I434" s="402" t="n"/>
      <c r="J434" s="402" t="n"/>
      <c r="K434" s="402" t="n">
        <v>201</v>
      </c>
      <c r="L434" s="402" t="n">
        <v>1</v>
      </c>
      <c r="M434" s="402" t="n">
        <v>3</v>
      </c>
      <c r="N434" s="402" t="inlineStr"/>
      <c r="O434" s="402" t="n">
        <v>0</v>
      </c>
      <c r="P434" s="402" t="n"/>
      <c r="Q434" s="402" t="n"/>
      <c r="R434" s="402" t="n"/>
      <c r="S434" s="402" t="n"/>
      <c r="T434" s="402" t="n"/>
      <c r="U434" s="402" t="n"/>
      <c r="V434" s="402" t="n"/>
      <c r="W434" s="402" t="n">
        <v>0</v>
      </c>
      <c r="X434" s="402" t="n">
        <v>1</v>
      </c>
      <c r="Y434" s="402" t="n">
        <v>0</v>
      </c>
      <c r="Z434" s="402" t="n"/>
      <c r="AA434" s="402" t="n"/>
      <c r="AB434" s="402" t="n"/>
    </row>
    <row r="435">
      <c r="A435" s="402" t="n">
        <v>50</v>
      </c>
      <c r="B435" s="402" t="n">
        <v>0</v>
      </c>
      <c r="C435" s="402" t="n">
        <v>0</v>
      </c>
      <c r="D435" s="402" t="n">
        <v>1</v>
      </c>
      <c r="E435" s="402" t="n">
        <v>202</v>
      </c>
      <c r="F435" s="402">
        <f>ROUND(Source!P432,O435)</f>
        <v/>
      </c>
      <c r="G435" s="402" t="inlineStr">
        <is>
          <t>СтМатОб</t>
        </is>
      </c>
      <c r="H435" s="402" t="inlineStr">
        <is>
          <t>Стоимость материальных ресурсов (всего)</t>
        </is>
      </c>
      <c r="I435" s="402" t="n"/>
      <c r="J435" s="402" t="n"/>
      <c r="K435" s="402" t="n">
        <v>202</v>
      </c>
      <c r="L435" s="402" t="n">
        <v>2</v>
      </c>
      <c r="M435" s="402" t="n">
        <v>3</v>
      </c>
      <c r="N435" s="402" t="inlineStr"/>
      <c r="O435" s="402" t="n">
        <v>0</v>
      </c>
      <c r="P435" s="402" t="n"/>
      <c r="Q435" s="402" t="n"/>
      <c r="R435" s="402" t="n"/>
      <c r="S435" s="402" t="n"/>
      <c r="T435" s="402" t="n"/>
      <c r="U435" s="402" t="n"/>
      <c r="V435" s="402" t="n"/>
      <c r="W435" s="402" t="n">
        <v>0</v>
      </c>
      <c r="X435" s="402" t="n">
        <v>1</v>
      </c>
      <c r="Y435" s="402" t="n">
        <v>0</v>
      </c>
      <c r="Z435" s="402" t="n"/>
      <c r="AA435" s="402" t="n"/>
      <c r="AB435" s="402" t="n"/>
    </row>
    <row r="436">
      <c r="A436" s="402" t="n">
        <v>50</v>
      </c>
      <c r="B436" s="402" t="n">
        <v>0</v>
      </c>
      <c r="C436" s="402" t="n">
        <v>0</v>
      </c>
      <c r="D436" s="402" t="n">
        <v>1</v>
      </c>
      <c r="E436" s="402" t="n">
        <v>222</v>
      </c>
      <c r="F436" s="402">
        <f>ROUND(Source!AO432,O436)</f>
        <v/>
      </c>
      <c r="G436" s="402" t="inlineStr">
        <is>
          <t>СтМатОбЗак</t>
        </is>
      </c>
      <c r="H436" s="402" t="inlineStr">
        <is>
          <t>Стоимость материалов и оборудования заказчика</t>
        </is>
      </c>
      <c r="I436" s="402" t="n"/>
      <c r="J436" s="402" t="n"/>
      <c r="K436" s="402" t="n">
        <v>222</v>
      </c>
      <c r="L436" s="402" t="n">
        <v>3</v>
      </c>
      <c r="M436" s="402" t="n">
        <v>3</v>
      </c>
      <c r="N436" s="402" t="inlineStr"/>
      <c r="O436" s="402" t="n">
        <v>0</v>
      </c>
      <c r="P436" s="402" t="n"/>
      <c r="Q436" s="402" t="n"/>
      <c r="R436" s="402" t="n"/>
      <c r="S436" s="402" t="n"/>
      <c r="T436" s="402" t="n"/>
      <c r="U436" s="402" t="n"/>
      <c r="V436" s="402" t="n"/>
      <c r="W436" s="402" t="n">
        <v>0</v>
      </c>
      <c r="X436" s="402" t="n">
        <v>1</v>
      </c>
      <c r="Y436" s="402" t="n">
        <v>0</v>
      </c>
      <c r="Z436" s="402" t="n"/>
      <c r="AA436" s="402" t="n"/>
      <c r="AB436" s="402" t="n"/>
    </row>
    <row r="437">
      <c r="A437" s="402" t="n">
        <v>50</v>
      </c>
      <c r="B437" s="402" t="n">
        <v>0</v>
      </c>
      <c r="C437" s="402" t="n">
        <v>0</v>
      </c>
      <c r="D437" s="402" t="n">
        <v>1</v>
      </c>
      <c r="E437" s="402" t="n">
        <v>225</v>
      </c>
      <c r="F437" s="402">
        <f>ROUND(Source!AV432,O437)</f>
        <v/>
      </c>
      <c r="G437" s="402" t="inlineStr">
        <is>
          <t>СтМатОбПод</t>
        </is>
      </c>
      <c r="H437" s="402" t="inlineStr">
        <is>
          <t>Стоимость материалов и оборудования подрядчика</t>
        </is>
      </c>
      <c r="I437" s="402" t="n"/>
      <c r="J437" s="402" t="n"/>
      <c r="K437" s="402" t="n">
        <v>225</v>
      </c>
      <c r="L437" s="402" t="n">
        <v>4</v>
      </c>
      <c r="M437" s="402" t="n">
        <v>3</v>
      </c>
      <c r="N437" s="402" t="inlineStr"/>
      <c r="O437" s="402" t="n">
        <v>0</v>
      </c>
      <c r="P437" s="402" t="n"/>
      <c r="Q437" s="402" t="n"/>
      <c r="R437" s="402" t="n"/>
      <c r="S437" s="402" t="n"/>
      <c r="T437" s="402" t="n"/>
      <c r="U437" s="402" t="n"/>
      <c r="V437" s="402" t="n"/>
      <c r="W437" s="402" t="n">
        <v>0</v>
      </c>
      <c r="X437" s="402" t="n">
        <v>1</v>
      </c>
      <c r="Y437" s="402" t="n">
        <v>0</v>
      </c>
      <c r="Z437" s="402" t="n"/>
      <c r="AA437" s="402" t="n"/>
      <c r="AB437" s="402" t="n"/>
    </row>
    <row r="438">
      <c r="A438" s="402" t="n">
        <v>50</v>
      </c>
      <c r="B438" s="402" t="n">
        <v>0</v>
      </c>
      <c r="C438" s="402" t="n">
        <v>0</v>
      </c>
      <c r="D438" s="402" t="n">
        <v>1</v>
      </c>
      <c r="E438" s="402" t="n">
        <v>226</v>
      </c>
      <c r="F438" s="402">
        <f>ROUND(Source!AW432,O438)</f>
        <v/>
      </c>
      <c r="G438" s="402" t="inlineStr">
        <is>
          <t>СтМат</t>
        </is>
      </c>
      <c r="H438" s="402" t="inlineStr">
        <is>
          <t>Стоимость материалов (всего)</t>
        </is>
      </c>
      <c r="I438" s="402" t="n"/>
      <c r="J438" s="402" t="n"/>
      <c r="K438" s="402" t="n">
        <v>226</v>
      </c>
      <c r="L438" s="402" t="n">
        <v>5</v>
      </c>
      <c r="M438" s="402" t="n">
        <v>3</v>
      </c>
      <c r="N438" s="402" t="inlineStr"/>
      <c r="O438" s="402" t="n">
        <v>0</v>
      </c>
      <c r="P438" s="402" t="n"/>
      <c r="Q438" s="402" t="n"/>
      <c r="R438" s="402" t="n"/>
      <c r="S438" s="402" t="n"/>
      <c r="T438" s="402" t="n"/>
      <c r="U438" s="402" t="n"/>
      <c r="V438" s="402" t="n"/>
      <c r="W438" s="402" t="n">
        <v>0</v>
      </c>
      <c r="X438" s="402" t="n">
        <v>1</v>
      </c>
      <c r="Y438" s="402" t="n">
        <v>0</v>
      </c>
      <c r="Z438" s="402" t="n"/>
      <c r="AA438" s="402" t="n"/>
      <c r="AB438" s="402" t="n"/>
    </row>
    <row r="439">
      <c r="A439" s="402" t="n">
        <v>50</v>
      </c>
      <c r="B439" s="402" t="n">
        <v>0</v>
      </c>
      <c r="C439" s="402" t="n">
        <v>0</v>
      </c>
      <c r="D439" s="402" t="n">
        <v>1</v>
      </c>
      <c r="E439" s="402" t="n">
        <v>227</v>
      </c>
      <c r="F439" s="402">
        <f>ROUND(Source!AX432,O439)</f>
        <v/>
      </c>
      <c r="G439" s="402" t="inlineStr">
        <is>
          <t>СтМатЗак</t>
        </is>
      </c>
      <c r="H439" s="402" t="inlineStr">
        <is>
          <t>Стоимость материалов заказчика</t>
        </is>
      </c>
      <c r="I439" s="402" t="n"/>
      <c r="J439" s="402" t="n"/>
      <c r="K439" s="402" t="n">
        <v>227</v>
      </c>
      <c r="L439" s="402" t="n">
        <v>6</v>
      </c>
      <c r="M439" s="402" t="n">
        <v>3</v>
      </c>
      <c r="N439" s="402" t="inlineStr"/>
      <c r="O439" s="402" t="n">
        <v>0</v>
      </c>
      <c r="P439" s="402" t="n"/>
      <c r="Q439" s="402" t="n"/>
      <c r="R439" s="402" t="n"/>
      <c r="S439" s="402" t="n"/>
      <c r="T439" s="402" t="n"/>
      <c r="U439" s="402" t="n"/>
      <c r="V439" s="402" t="n"/>
      <c r="W439" s="402" t="n">
        <v>0</v>
      </c>
      <c r="X439" s="402" t="n">
        <v>1</v>
      </c>
      <c r="Y439" s="402" t="n">
        <v>0</v>
      </c>
      <c r="Z439" s="402" t="n"/>
      <c r="AA439" s="402" t="n"/>
      <c r="AB439" s="402" t="n"/>
    </row>
    <row r="440">
      <c r="A440" s="402" t="n">
        <v>50</v>
      </c>
      <c r="B440" s="402" t="n">
        <v>0</v>
      </c>
      <c r="C440" s="402" t="n">
        <v>0</v>
      </c>
      <c r="D440" s="402" t="n">
        <v>1</v>
      </c>
      <c r="E440" s="402" t="n">
        <v>228</v>
      </c>
      <c r="F440" s="402">
        <f>ROUND(Source!AY432,O440)</f>
        <v/>
      </c>
      <c r="G440" s="402" t="inlineStr">
        <is>
          <t>СтМатПод</t>
        </is>
      </c>
      <c r="H440" s="402" t="inlineStr">
        <is>
          <t>Стоимость материалов подрядчика</t>
        </is>
      </c>
      <c r="I440" s="402" t="n"/>
      <c r="J440" s="402" t="n"/>
      <c r="K440" s="402" t="n">
        <v>228</v>
      </c>
      <c r="L440" s="402" t="n">
        <v>7</v>
      </c>
      <c r="M440" s="402" t="n">
        <v>3</v>
      </c>
      <c r="N440" s="402" t="inlineStr"/>
      <c r="O440" s="402" t="n">
        <v>0</v>
      </c>
      <c r="P440" s="402" t="n"/>
      <c r="Q440" s="402" t="n"/>
      <c r="R440" s="402" t="n"/>
      <c r="S440" s="402" t="n"/>
      <c r="T440" s="402" t="n"/>
      <c r="U440" s="402" t="n"/>
      <c r="V440" s="402" t="n"/>
      <c r="W440" s="402" t="n">
        <v>0</v>
      </c>
      <c r="X440" s="402" t="n">
        <v>1</v>
      </c>
      <c r="Y440" s="402" t="n">
        <v>0</v>
      </c>
      <c r="Z440" s="402" t="n"/>
      <c r="AA440" s="402" t="n"/>
      <c r="AB440" s="402" t="n"/>
    </row>
    <row r="441">
      <c r="A441" s="402" t="n">
        <v>50</v>
      </c>
      <c r="B441" s="402" t="n">
        <v>0</v>
      </c>
      <c r="C441" s="402" t="n">
        <v>0</v>
      </c>
      <c r="D441" s="402" t="n">
        <v>1</v>
      </c>
      <c r="E441" s="402" t="n">
        <v>216</v>
      </c>
      <c r="F441" s="402">
        <f>ROUND(Source!AP432,O441)</f>
        <v/>
      </c>
      <c r="G441" s="402" t="inlineStr">
        <is>
          <t>Оборуд</t>
        </is>
      </c>
      <c r="H441" s="402" t="inlineStr">
        <is>
          <t>Стоимость оборудования (всего)</t>
        </is>
      </c>
      <c r="I441" s="402" t="n"/>
      <c r="J441" s="402" t="n"/>
      <c r="K441" s="402" t="n">
        <v>216</v>
      </c>
      <c r="L441" s="402" t="n">
        <v>8</v>
      </c>
      <c r="M441" s="402" t="n">
        <v>3</v>
      </c>
      <c r="N441" s="402" t="inlineStr"/>
      <c r="O441" s="402" t="n">
        <v>0</v>
      </c>
      <c r="P441" s="402" t="n"/>
      <c r="Q441" s="402" t="n"/>
      <c r="R441" s="402" t="n"/>
      <c r="S441" s="402" t="n"/>
      <c r="T441" s="402" t="n"/>
      <c r="U441" s="402" t="n"/>
      <c r="V441" s="402" t="n"/>
      <c r="W441" s="402" t="n">
        <v>0</v>
      </c>
      <c r="X441" s="402" t="n">
        <v>1</v>
      </c>
      <c r="Y441" s="402" t="n">
        <v>0</v>
      </c>
      <c r="Z441" s="402" t="n"/>
      <c r="AA441" s="402" t="n"/>
      <c r="AB441" s="402" t="n"/>
    </row>
    <row r="442">
      <c r="A442" s="402" t="n">
        <v>50</v>
      </c>
      <c r="B442" s="402" t="n">
        <v>0</v>
      </c>
      <c r="C442" s="402" t="n">
        <v>0</v>
      </c>
      <c r="D442" s="402" t="n">
        <v>1</v>
      </c>
      <c r="E442" s="402" t="n">
        <v>223</v>
      </c>
      <c r="F442" s="402">
        <f>ROUND(Source!AQ432,O442)</f>
        <v/>
      </c>
      <c r="G442" s="402" t="inlineStr">
        <is>
          <t>ОборудЗак</t>
        </is>
      </c>
      <c r="H442" s="402" t="inlineStr">
        <is>
          <t>Стоимость оборудования заказчика</t>
        </is>
      </c>
      <c r="I442" s="402" t="n"/>
      <c r="J442" s="402" t="n"/>
      <c r="K442" s="402" t="n">
        <v>223</v>
      </c>
      <c r="L442" s="402" t="n">
        <v>9</v>
      </c>
      <c r="M442" s="402" t="n">
        <v>3</v>
      </c>
      <c r="N442" s="402" t="inlineStr"/>
      <c r="O442" s="402" t="n">
        <v>0</v>
      </c>
      <c r="P442" s="402" t="n"/>
      <c r="Q442" s="402" t="n"/>
      <c r="R442" s="402" t="n"/>
      <c r="S442" s="402" t="n"/>
      <c r="T442" s="402" t="n"/>
      <c r="U442" s="402" t="n"/>
      <c r="V442" s="402" t="n"/>
      <c r="W442" s="402" t="n">
        <v>0</v>
      </c>
      <c r="X442" s="402" t="n">
        <v>1</v>
      </c>
      <c r="Y442" s="402" t="n">
        <v>0</v>
      </c>
      <c r="Z442" s="402" t="n"/>
      <c r="AA442" s="402" t="n"/>
      <c r="AB442" s="402" t="n"/>
    </row>
    <row r="443">
      <c r="A443" s="402" t="n">
        <v>50</v>
      </c>
      <c r="B443" s="402" t="n">
        <v>0</v>
      </c>
      <c r="C443" s="402" t="n">
        <v>0</v>
      </c>
      <c r="D443" s="402" t="n">
        <v>1</v>
      </c>
      <c r="E443" s="402" t="n">
        <v>229</v>
      </c>
      <c r="F443" s="402">
        <f>ROUND(Source!AZ432,O443)</f>
        <v/>
      </c>
      <c r="G443" s="402" t="inlineStr">
        <is>
          <t>ОборудПод</t>
        </is>
      </c>
      <c r="H443" s="402" t="inlineStr">
        <is>
          <t>Стоимость оборудования подрядчика</t>
        </is>
      </c>
      <c r="I443" s="402" t="n"/>
      <c r="J443" s="402" t="n"/>
      <c r="K443" s="402" t="n">
        <v>229</v>
      </c>
      <c r="L443" s="402" t="n">
        <v>10</v>
      </c>
      <c r="M443" s="402" t="n">
        <v>3</v>
      </c>
      <c r="N443" s="402" t="inlineStr"/>
      <c r="O443" s="402" t="n">
        <v>0</v>
      </c>
      <c r="P443" s="402" t="n"/>
      <c r="Q443" s="402" t="n"/>
      <c r="R443" s="402" t="n"/>
      <c r="S443" s="402" t="n"/>
      <c r="T443" s="402" t="n"/>
      <c r="U443" s="402" t="n"/>
      <c r="V443" s="402" t="n"/>
      <c r="W443" s="402" t="n">
        <v>0</v>
      </c>
      <c r="X443" s="402" t="n">
        <v>1</v>
      </c>
      <c r="Y443" s="402" t="n">
        <v>0</v>
      </c>
      <c r="Z443" s="402" t="n"/>
      <c r="AA443" s="402" t="n"/>
      <c r="AB443" s="402" t="n"/>
    </row>
    <row r="444">
      <c r="A444" s="402" t="n">
        <v>50</v>
      </c>
      <c r="B444" s="402" t="n">
        <v>0</v>
      </c>
      <c r="C444" s="402" t="n">
        <v>0</v>
      </c>
      <c r="D444" s="402" t="n">
        <v>1</v>
      </c>
      <c r="E444" s="402" t="n">
        <v>203</v>
      </c>
      <c r="F444" s="402">
        <f>ROUND(Source!Q432,O444)</f>
        <v/>
      </c>
      <c r="G444" s="402" t="inlineStr">
        <is>
          <t>ЭММ</t>
        </is>
      </c>
      <c r="H444" s="402" t="inlineStr">
        <is>
          <t>Эксплуатация машин</t>
        </is>
      </c>
      <c r="I444" s="402" t="n"/>
      <c r="J444" s="402" t="n"/>
      <c r="K444" s="402" t="n">
        <v>203</v>
      </c>
      <c r="L444" s="402" t="n">
        <v>11</v>
      </c>
      <c r="M444" s="402" t="n">
        <v>3</v>
      </c>
      <c r="N444" s="402" t="inlineStr"/>
      <c r="O444" s="402" t="n">
        <v>0</v>
      </c>
      <c r="P444" s="402" t="n"/>
      <c r="Q444" s="402" t="n"/>
      <c r="R444" s="402" t="n"/>
      <c r="S444" s="402" t="n"/>
      <c r="T444" s="402" t="n"/>
      <c r="U444" s="402" t="n"/>
      <c r="V444" s="402" t="n"/>
      <c r="W444" s="402" t="n">
        <v>0</v>
      </c>
      <c r="X444" s="402" t="n">
        <v>1</v>
      </c>
      <c r="Y444" s="402" t="n">
        <v>0</v>
      </c>
      <c r="Z444" s="402" t="n"/>
      <c r="AA444" s="402" t="n"/>
      <c r="AB444" s="402" t="n"/>
    </row>
    <row r="445">
      <c r="A445" s="402" t="n">
        <v>50</v>
      </c>
      <c r="B445" s="402" t="n">
        <v>0</v>
      </c>
      <c r="C445" s="402" t="n">
        <v>0</v>
      </c>
      <c r="D445" s="402" t="n">
        <v>1</v>
      </c>
      <c r="E445" s="402" t="n">
        <v>231</v>
      </c>
      <c r="F445" s="402">
        <f>ROUND(Source!BB432,O445)</f>
        <v/>
      </c>
      <c r="G445" s="402" t="inlineStr">
        <is>
          <t>ЭММсНРиСП</t>
        </is>
      </c>
      <c r="H445" s="402" t="inlineStr">
        <is>
          <t>Эксплуатация машин по ТСН-2001.16</t>
        </is>
      </c>
      <c r="I445" s="402" t="n"/>
      <c r="J445" s="402" t="n"/>
      <c r="K445" s="402" t="n">
        <v>231</v>
      </c>
      <c r="L445" s="402" t="n">
        <v>12</v>
      </c>
      <c r="M445" s="402" t="n">
        <v>3</v>
      </c>
      <c r="N445" s="402" t="inlineStr"/>
      <c r="O445" s="402" t="n">
        <v>0</v>
      </c>
      <c r="P445" s="402" t="n"/>
      <c r="Q445" s="402" t="n"/>
      <c r="R445" s="402" t="n"/>
      <c r="S445" s="402" t="n"/>
      <c r="T445" s="402" t="n"/>
      <c r="U445" s="402" t="n"/>
      <c r="V445" s="402" t="n"/>
      <c r="W445" s="402" t="n">
        <v>0</v>
      </c>
      <c r="X445" s="402" t="n">
        <v>1</v>
      </c>
      <c r="Y445" s="402" t="n">
        <v>0</v>
      </c>
      <c r="Z445" s="402" t="n"/>
      <c r="AA445" s="402" t="n"/>
      <c r="AB445" s="402" t="n"/>
    </row>
    <row r="446">
      <c r="A446" s="402" t="n">
        <v>50</v>
      </c>
      <c r="B446" s="402" t="n">
        <v>0</v>
      </c>
      <c r="C446" s="402" t="n">
        <v>0</v>
      </c>
      <c r="D446" s="402" t="n">
        <v>1</v>
      </c>
      <c r="E446" s="402" t="n">
        <v>204</v>
      </c>
      <c r="F446" s="402">
        <f>ROUND(Source!R432,O446)</f>
        <v/>
      </c>
      <c r="G446" s="402" t="inlineStr">
        <is>
          <t>ЗПМ</t>
        </is>
      </c>
      <c r="H446" s="402" t="inlineStr">
        <is>
          <t>ЗП машинистов</t>
        </is>
      </c>
      <c r="I446" s="402" t="n"/>
      <c r="J446" s="402" t="n"/>
      <c r="K446" s="402" t="n">
        <v>204</v>
      </c>
      <c r="L446" s="402" t="n">
        <v>13</v>
      </c>
      <c r="M446" s="402" t="n">
        <v>3</v>
      </c>
      <c r="N446" s="402" t="inlineStr"/>
      <c r="O446" s="402" t="n">
        <v>0</v>
      </c>
      <c r="P446" s="402" t="n"/>
      <c r="Q446" s="402" t="n"/>
      <c r="R446" s="402" t="n"/>
      <c r="S446" s="402" t="n"/>
      <c r="T446" s="402" t="n"/>
      <c r="U446" s="402" t="n"/>
      <c r="V446" s="402" t="n"/>
      <c r="W446" s="402" t="n">
        <v>0</v>
      </c>
      <c r="X446" s="402" t="n">
        <v>1</v>
      </c>
      <c r="Y446" s="402" t="n">
        <v>0</v>
      </c>
      <c r="Z446" s="402" t="n"/>
      <c r="AA446" s="402" t="n"/>
      <c r="AB446" s="402" t="n"/>
    </row>
    <row r="447">
      <c r="A447" s="402" t="n">
        <v>50</v>
      </c>
      <c r="B447" s="402" t="n">
        <v>0</v>
      </c>
      <c r="C447" s="402" t="n">
        <v>0</v>
      </c>
      <c r="D447" s="402" t="n">
        <v>1</v>
      </c>
      <c r="E447" s="402" t="n">
        <v>205</v>
      </c>
      <c r="F447" s="402">
        <f>ROUND(Source!S432,O447)</f>
        <v/>
      </c>
      <c r="G447" s="402" t="inlineStr">
        <is>
          <t>ОЗП</t>
        </is>
      </c>
      <c r="H447" s="402" t="inlineStr">
        <is>
          <t>Основная ЗП рабочих</t>
        </is>
      </c>
      <c r="I447" s="402" t="n"/>
      <c r="J447" s="402" t="n"/>
      <c r="K447" s="402" t="n">
        <v>205</v>
      </c>
      <c r="L447" s="402" t="n">
        <v>14</v>
      </c>
      <c r="M447" s="402" t="n">
        <v>3</v>
      </c>
      <c r="N447" s="402" t="inlineStr"/>
      <c r="O447" s="402" t="n">
        <v>0</v>
      </c>
      <c r="P447" s="402" t="n"/>
      <c r="Q447" s="402" t="n"/>
      <c r="R447" s="402" t="n"/>
      <c r="S447" s="402" t="n"/>
      <c r="T447" s="402" t="n"/>
      <c r="U447" s="402" t="n"/>
      <c r="V447" s="402" t="n"/>
      <c r="W447" s="402" t="n">
        <v>0</v>
      </c>
      <c r="X447" s="402" t="n">
        <v>1</v>
      </c>
      <c r="Y447" s="402" t="n">
        <v>0</v>
      </c>
      <c r="Z447" s="402" t="n"/>
      <c r="AA447" s="402" t="n"/>
      <c r="AB447" s="402" t="n"/>
    </row>
    <row r="448">
      <c r="A448" s="402" t="n">
        <v>50</v>
      </c>
      <c r="B448" s="402" t="n">
        <v>0</v>
      </c>
      <c r="C448" s="402" t="n">
        <v>0</v>
      </c>
      <c r="D448" s="402" t="n">
        <v>1</v>
      </c>
      <c r="E448" s="402" t="n">
        <v>232</v>
      </c>
      <c r="F448" s="402">
        <f>ROUND(Source!BC432,O448)</f>
        <v/>
      </c>
      <c r="G448" s="402" t="inlineStr">
        <is>
          <t>ОЗПсНРиСП</t>
        </is>
      </c>
      <c r="H448" s="402" t="inlineStr">
        <is>
          <t>Основная ЗП рабочих по ТСН-2001.16</t>
        </is>
      </c>
      <c r="I448" s="402" t="n"/>
      <c r="J448" s="402" t="n"/>
      <c r="K448" s="402" t="n">
        <v>232</v>
      </c>
      <c r="L448" s="402" t="n">
        <v>15</v>
      </c>
      <c r="M448" s="402" t="n">
        <v>3</v>
      </c>
      <c r="N448" s="402" t="inlineStr"/>
      <c r="O448" s="402" t="n">
        <v>0</v>
      </c>
      <c r="P448" s="402" t="n"/>
      <c r="Q448" s="402" t="n"/>
      <c r="R448" s="402" t="n"/>
      <c r="S448" s="402" t="n"/>
      <c r="T448" s="402" t="n"/>
      <c r="U448" s="402" t="n"/>
      <c r="V448" s="402" t="n"/>
      <c r="W448" s="402" t="n">
        <v>0</v>
      </c>
      <c r="X448" s="402" t="n">
        <v>1</v>
      </c>
      <c r="Y448" s="402" t="n">
        <v>0</v>
      </c>
      <c r="Z448" s="402" t="n"/>
      <c r="AA448" s="402" t="n"/>
      <c r="AB448" s="402" t="n"/>
    </row>
    <row r="449">
      <c r="A449" s="402" t="n">
        <v>50</v>
      </c>
      <c r="B449" s="402" t="n">
        <v>0</v>
      </c>
      <c r="C449" s="402" t="n">
        <v>0</v>
      </c>
      <c r="D449" s="402" t="n">
        <v>1</v>
      </c>
      <c r="E449" s="402" t="n">
        <v>214</v>
      </c>
      <c r="F449" s="402">
        <f>ROUND(Source!AS432,O449)</f>
        <v/>
      </c>
      <c r="G449" s="402" t="inlineStr">
        <is>
          <t>Строит</t>
        </is>
      </c>
      <c r="H449" s="402" t="inlineStr">
        <is>
          <t>Строительные работы с НР и СП</t>
        </is>
      </c>
      <c r="I449" s="402" t="n"/>
      <c r="J449" s="402" t="n"/>
      <c r="K449" s="402" t="n">
        <v>214</v>
      </c>
      <c r="L449" s="402" t="n">
        <v>16</v>
      </c>
      <c r="M449" s="402" t="n">
        <v>3</v>
      </c>
      <c r="N449" s="402" t="inlineStr"/>
      <c r="O449" s="402" t="n">
        <v>0</v>
      </c>
      <c r="P449" s="402" t="n"/>
      <c r="Q449" s="402" t="n"/>
      <c r="R449" s="402" t="n"/>
      <c r="S449" s="402" t="n"/>
      <c r="T449" s="402" t="n"/>
      <c r="U449" s="402" t="n"/>
      <c r="V449" s="402" t="n"/>
      <c r="W449" s="402" t="n">
        <v>0</v>
      </c>
      <c r="X449" s="402" t="n">
        <v>1</v>
      </c>
      <c r="Y449" s="402" t="n">
        <v>0</v>
      </c>
      <c r="Z449" s="402" t="n"/>
      <c r="AA449" s="402" t="n"/>
      <c r="AB449" s="402" t="n"/>
    </row>
    <row r="450">
      <c r="A450" s="402" t="n">
        <v>50</v>
      </c>
      <c r="B450" s="402" t="n">
        <v>0</v>
      </c>
      <c r="C450" s="402" t="n">
        <v>0</v>
      </c>
      <c r="D450" s="402" t="n">
        <v>1</v>
      </c>
      <c r="E450" s="402" t="n">
        <v>215</v>
      </c>
      <c r="F450" s="402">
        <f>ROUND(Source!AT432,O450)</f>
        <v/>
      </c>
      <c r="G450" s="402" t="inlineStr">
        <is>
          <t>Монтаж</t>
        </is>
      </c>
      <c r="H450" s="402" t="inlineStr">
        <is>
          <t>Монтажные работы с НР и СП</t>
        </is>
      </c>
      <c r="I450" s="402" t="n"/>
      <c r="J450" s="402" t="n"/>
      <c r="K450" s="402" t="n">
        <v>215</v>
      </c>
      <c r="L450" s="402" t="n">
        <v>17</v>
      </c>
      <c r="M450" s="402" t="n">
        <v>3</v>
      </c>
      <c r="N450" s="402" t="inlineStr"/>
      <c r="O450" s="402" t="n">
        <v>0</v>
      </c>
      <c r="P450" s="402" t="n"/>
      <c r="Q450" s="402" t="n"/>
      <c r="R450" s="402" t="n"/>
      <c r="S450" s="402" t="n"/>
      <c r="T450" s="402" t="n"/>
      <c r="U450" s="402" t="n"/>
      <c r="V450" s="402" t="n"/>
      <c r="W450" s="402" t="n">
        <v>0</v>
      </c>
      <c r="X450" s="402" t="n">
        <v>1</v>
      </c>
      <c r="Y450" s="402" t="n">
        <v>0</v>
      </c>
      <c r="Z450" s="402" t="n"/>
      <c r="AA450" s="402" t="n"/>
      <c r="AB450" s="402" t="n"/>
    </row>
    <row r="451">
      <c r="A451" s="402" t="n">
        <v>50</v>
      </c>
      <c r="B451" s="402" t="n">
        <v>0</v>
      </c>
      <c r="C451" s="402" t="n">
        <v>0</v>
      </c>
      <c r="D451" s="402" t="n">
        <v>1</v>
      </c>
      <c r="E451" s="402" t="n">
        <v>217</v>
      </c>
      <c r="F451" s="402">
        <f>ROUND(Source!AU432,O451)</f>
        <v/>
      </c>
      <c r="G451" s="402" t="inlineStr">
        <is>
          <t>Прочие</t>
        </is>
      </c>
      <c r="H451" s="402" t="inlineStr">
        <is>
          <t>Прочие работы с НР и СП</t>
        </is>
      </c>
      <c r="I451" s="402" t="n"/>
      <c r="J451" s="402" t="n"/>
      <c r="K451" s="402" t="n">
        <v>217</v>
      </c>
      <c r="L451" s="402" t="n">
        <v>18</v>
      </c>
      <c r="M451" s="402" t="n">
        <v>3</v>
      </c>
      <c r="N451" s="402" t="inlineStr"/>
      <c r="O451" s="402" t="n">
        <v>0</v>
      </c>
      <c r="P451" s="402" t="n"/>
      <c r="Q451" s="402" t="n"/>
      <c r="R451" s="402" t="n"/>
      <c r="S451" s="402" t="n"/>
      <c r="T451" s="402" t="n"/>
      <c r="U451" s="402" t="n"/>
      <c r="V451" s="402" t="n"/>
      <c r="W451" s="402" t="n">
        <v>0</v>
      </c>
      <c r="X451" s="402" t="n">
        <v>1</v>
      </c>
      <c r="Y451" s="402" t="n">
        <v>0</v>
      </c>
      <c r="Z451" s="402" t="n"/>
      <c r="AA451" s="402" t="n"/>
      <c r="AB451" s="402" t="n"/>
    </row>
    <row r="452">
      <c r="A452" s="402" t="n">
        <v>50</v>
      </c>
      <c r="B452" s="402" t="n">
        <v>0</v>
      </c>
      <c r="C452" s="402" t="n">
        <v>0</v>
      </c>
      <c r="D452" s="402" t="n">
        <v>1</v>
      </c>
      <c r="E452" s="402" t="n">
        <v>230</v>
      </c>
      <c r="F452" s="402">
        <f>ROUND(Source!BA432,O452)</f>
        <v/>
      </c>
      <c r="G452" s="402" t="inlineStr">
        <is>
          <t>ПрочиеЗатр</t>
        </is>
      </c>
      <c r="H452" s="402" t="inlineStr">
        <is>
          <t>Прочие затраты по ТСН-2001.16</t>
        </is>
      </c>
      <c r="I452" s="402" t="n"/>
      <c r="J452" s="402" t="n"/>
      <c r="K452" s="402" t="n">
        <v>230</v>
      </c>
      <c r="L452" s="402" t="n">
        <v>19</v>
      </c>
      <c r="M452" s="402" t="n">
        <v>3</v>
      </c>
      <c r="N452" s="402" t="inlineStr"/>
      <c r="O452" s="402" t="n">
        <v>0</v>
      </c>
      <c r="P452" s="402" t="n"/>
      <c r="Q452" s="402" t="n"/>
      <c r="R452" s="402" t="n"/>
      <c r="S452" s="402" t="n"/>
      <c r="T452" s="402" t="n"/>
      <c r="U452" s="402" t="n"/>
      <c r="V452" s="402" t="n"/>
      <c r="W452" s="402" t="n">
        <v>0</v>
      </c>
      <c r="X452" s="402" t="n">
        <v>1</v>
      </c>
      <c r="Y452" s="402" t="n">
        <v>0</v>
      </c>
      <c r="Z452" s="402" t="n"/>
      <c r="AA452" s="402" t="n"/>
      <c r="AB452" s="402" t="n"/>
    </row>
    <row r="453">
      <c r="A453" s="402" t="n">
        <v>50</v>
      </c>
      <c r="B453" s="402" t="n">
        <v>0</v>
      </c>
      <c r="C453" s="402" t="n">
        <v>0</v>
      </c>
      <c r="D453" s="402" t="n">
        <v>1</v>
      </c>
      <c r="E453" s="402" t="n">
        <v>206</v>
      </c>
      <c r="F453" s="402">
        <f>ROUND(Source!T432,O453)</f>
        <v/>
      </c>
      <c r="G453" s="402" t="inlineStr">
        <is>
          <t>ВозврМат</t>
        </is>
      </c>
      <c r="H453" s="402" t="inlineStr">
        <is>
          <t>Возврат материалов</t>
        </is>
      </c>
      <c r="I453" s="402" t="n"/>
      <c r="J453" s="402" t="n"/>
      <c r="K453" s="402" t="n">
        <v>206</v>
      </c>
      <c r="L453" s="402" t="n">
        <v>20</v>
      </c>
      <c r="M453" s="402" t="n">
        <v>3</v>
      </c>
      <c r="N453" s="402" t="inlineStr"/>
      <c r="O453" s="402" t="n">
        <v>0</v>
      </c>
      <c r="P453" s="402" t="n"/>
      <c r="Q453" s="402" t="n"/>
      <c r="R453" s="402" t="n"/>
      <c r="S453" s="402" t="n"/>
      <c r="T453" s="402" t="n"/>
      <c r="U453" s="402" t="n"/>
      <c r="V453" s="402" t="n"/>
      <c r="W453" s="402" t="n">
        <v>0</v>
      </c>
      <c r="X453" s="402" t="n">
        <v>1</v>
      </c>
      <c r="Y453" s="402" t="n">
        <v>0</v>
      </c>
      <c r="Z453" s="402" t="n"/>
      <c r="AA453" s="402" t="n"/>
      <c r="AB453" s="402" t="n"/>
    </row>
    <row r="454">
      <c r="A454" s="402" t="n">
        <v>50</v>
      </c>
      <c r="B454" s="402" t="n">
        <v>0</v>
      </c>
      <c r="C454" s="402" t="n">
        <v>0</v>
      </c>
      <c r="D454" s="402" t="n">
        <v>1</v>
      </c>
      <c r="E454" s="402" t="n">
        <v>207</v>
      </c>
      <c r="F454" s="402">
        <f>ROUND(Source!U432,O454)</f>
        <v/>
      </c>
      <c r="G454" s="402" t="inlineStr">
        <is>
          <t>ТрудСтр</t>
        </is>
      </c>
      <c r="H454" s="402" t="inlineStr">
        <is>
          <t>Трудозатраты строителей</t>
        </is>
      </c>
      <c r="I454" s="402" t="n"/>
      <c r="J454" s="402" t="n"/>
      <c r="K454" s="402" t="n">
        <v>207</v>
      </c>
      <c r="L454" s="402" t="n">
        <v>21</v>
      </c>
      <c r="M454" s="402" t="n">
        <v>3</v>
      </c>
      <c r="N454" s="402" t="inlineStr"/>
      <c r="O454" s="402" t="n">
        <v>7</v>
      </c>
      <c r="P454" s="402" t="n"/>
      <c r="Q454" s="402" t="n"/>
      <c r="R454" s="402" t="n"/>
      <c r="S454" s="402" t="n"/>
      <c r="T454" s="402" t="n"/>
      <c r="U454" s="402" t="n"/>
      <c r="V454" s="402" t="n"/>
      <c r="W454" s="402" t="n">
        <v>0</v>
      </c>
      <c r="X454" s="402" t="n">
        <v>1</v>
      </c>
      <c r="Y454" s="402" t="n">
        <v>0</v>
      </c>
      <c r="Z454" s="402" t="n"/>
      <c r="AA454" s="402" t="n"/>
      <c r="AB454" s="402" t="n"/>
    </row>
    <row r="455">
      <c r="A455" s="402" t="n">
        <v>50</v>
      </c>
      <c r="B455" s="402" t="n">
        <v>0</v>
      </c>
      <c r="C455" s="402" t="n">
        <v>0</v>
      </c>
      <c r="D455" s="402" t="n">
        <v>1</v>
      </c>
      <c r="E455" s="402" t="n">
        <v>208</v>
      </c>
      <c r="F455" s="402">
        <f>ROUND(Source!V432,O455)</f>
        <v/>
      </c>
      <c r="G455" s="402" t="inlineStr">
        <is>
          <t>ТрудМаш</t>
        </is>
      </c>
      <c r="H455" s="402" t="inlineStr">
        <is>
          <t>Трудозатраты машинистов</t>
        </is>
      </c>
      <c r="I455" s="402" t="n"/>
      <c r="J455" s="402" t="n"/>
      <c r="K455" s="402" t="n">
        <v>208</v>
      </c>
      <c r="L455" s="402" t="n">
        <v>22</v>
      </c>
      <c r="M455" s="402" t="n">
        <v>3</v>
      </c>
      <c r="N455" s="402" t="inlineStr"/>
      <c r="O455" s="402" t="n">
        <v>7</v>
      </c>
      <c r="P455" s="402" t="n"/>
      <c r="Q455" s="402" t="n"/>
      <c r="R455" s="402" t="n"/>
      <c r="S455" s="402" t="n"/>
      <c r="T455" s="402" t="n"/>
      <c r="U455" s="402" t="n"/>
      <c r="V455" s="402" t="n"/>
      <c r="W455" s="402" t="n">
        <v>0</v>
      </c>
      <c r="X455" s="402" t="n">
        <v>1</v>
      </c>
      <c r="Y455" s="402" t="n">
        <v>0</v>
      </c>
      <c r="Z455" s="402" t="n"/>
      <c r="AA455" s="402" t="n"/>
      <c r="AB455" s="402" t="n"/>
    </row>
    <row r="456">
      <c r="A456" s="402" t="n">
        <v>50</v>
      </c>
      <c r="B456" s="402" t="n">
        <v>0</v>
      </c>
      <c r="C456" s="402" t="n">
        <v>0</v>
      </c>
      <c r="D456" s="402" t="n">
        <v>1</v>
      </c>
      <c r="E456" s="402" t="n">
        <v>209</v>
      </c>
      <c r="F456" s="402">
        <f>ROUND(Source!W432,O456)</f>
        <v/>
      </c>
      <c r="G456" s="402" t="inlineStr">
        <is>
          <t>ТранспМат</t>
        </is>
      </c>
      <c r="H456" s="402" t="inlineStr">
        <is>
          <t>Транспорт материалов</t>
        </is>
      </c>
      <c r="I456" s="402" t="n"/>
      <c r="J456" s="402" t="n"/>
      <c r="K456" s="402" t="n">
        <v>209</v>
      </c>
      <c r="L456" s="402" t="n">
        <v>23</v>
      </c>
      <c r="M456" s="402" t="n">
        <v>3</v>
      </c>
      <c r="N456" s="402" t="inlineStr"/>
      <c r="O456" s="402" t="n">
        <v>0</v>
      </c>
      <c r="P456" s="402" t="n"/>
      <c r="Q456" s="402" t="n"/>
      <c r="R456" s="402" t="n"/>
      <c r="S456" s="402" t="n"/>
      <c r="T456" s="402" t="n"/>
      <c r="U456" s="402" t="n"/>
      <c r="V456" s="402" t="n"/>
      <c r="W456" s="402" t="n">
        <v>0</v>
      </c>
      <c r="X456" s="402" t="n">
        <v>1</v>
      </c>
      <c r="Y456" s="402" t="n">
        <v>0</v>
      </c>
      <c r="Z456" s="402" t="n"/>
      <c r="AA456" s="402" t="n"/>
      <c r="AB456" s="402" t="n"/>
    </row>
    <row r="457">
      <c r="A457" s="402" t="n">
        <v>50</v>
      </c>
      <c r="B457" s="402" t="n">
        <v>0</v>
      </c>
      <c r="C457" s="402" t="n">
        <v>0</v>
      </c>
      <c r="D457" s="402" t="n">
        <v>1</v>
      </c>
      <c r="E457" s="402" t="n">
        <v>233</v>
      </c>
      <c r="F457" s="402">
        <f>ROUND(Source!BD432,O457)</f>
        <v/>
      </c>
      <c r="G457" s="402" t="inlineStr">
        <is>
          <t>Перевозка</t>
        </is>
      </c>
      <c r="H457" s="402" t="inlineStr">
        <is>
          <t>Перевозка грузов</t>
        </is>
      </c>
      <c r="I457" s="402" t="n"/>
      <c r="J457" s="402" t="n"/>
      <c r="K457" s="402" t="n">
        <v>233</v>
      </c>
      <c r="L457" s="402" t="n">
        <v>24</v>
      </c>
      <c r="M457" s="402" t="n">
        <v>3</v>
      </c>
      <c r="N457" s="402" t="inlineStr"/>
      <c r="O457" s="402" t="n">
        <v>0</v>
      </c>
      <c r="P457" s="402" t="n"/>
      <c r="Q457" s="402" t="n"/>
      <c r="R457" s="402" t="n"/>
      <c r="S457" s="402" t="n"/>
      <c r="T457" s="402" t="n"/>
      <c r="U457" s="402" t="n"/>
      <c r="V457" s="402" t="n"/>
      <c r="W457" s="402" t="n">
        <v>0</v>
      </c>
      <c r="X457" s="402" t="n">
        <v>1</v>
      </c>
      <c r="Y457" s="402" t="n">
        <v>0</v>
      </c>
      <c r="Z457" s="402" t="n"/>
      <c r="AA457" s="402" t="n"/>
      <c r="AB457" s="402" t="n"/>
    </row>
    <row r="458">
      <c r="A458" s="402" t="n">
        <v>50</v>
      </c>
      <c r="B458" s="402" t="n">
        <v>0</v>
      </c>
      <c r="C458" s="402" t="n">
        <v>0</v>
      </c>
      <c r="D458" s="402" t="n">
        <v>1</v>
      </c>
      <c r="E458" s="402" t="n">
        <v>210</v>
      </c>
      <c r="F458" s="402">
        <f>ROUND(Source!X432,O458)</f>
        <v/>
      </c>
      <c r="G458" s="402" t="inlineStr">
        <is>
          <t>НР</t>
        </is>
      </c>
      <c r="H458" s="402" t="inlineStr">
        <is>
          <t>Накладные расходы</t>
        </is>
      </c>
      <c r="I458" s="402" t="n"/>
      <c r="J458" s="402" t="n"/>
      <c r="K458" s="402" t="n">
        <v>210</v>
      </c>
      <c r="L458" s="402" t="n">
        <v>25</v>
      </c>
      <c r="M458" s="402" t="n">
        <v>3</v>
      </c>
      <c r="N458" s="402" t="inlineStr"/>
      <c r="O458" s="402" t="n">
        <v>0</v>
      </c>
      <c r="P458" s="402" t="n"/>
      <c r="Q458" s="402" t="n"/>
      <c r="R458" s="402" t="n"/>
      <c r="S458" s="402" t="n"/>
      <c r="T458" s="402" t="n"/>
      <c r="U458" s="402" t="n"/>
      <c r="V458" s="402" t="n"/>
      <c r="W458" s="402" t="n">
        <v>0</v>
      </c>
      <c r="X458" s="402" t="n">
        <v>1</v>
      </c>
      <c r="Y458" s="402" t="n">
        <v>0</v>
      </c>
      <c r="Z458" s="402" t="n"/>
      <c r="AA458" s="402" t="n"/>
      <c r="AB458" s="402" t="n"/>
    </row>
    <row r="459">
      <c r="A459" s="402" t="n">
        <v>50</v>
      </c>
      <c r="B459" s="402" t="n">
        <v>0</v>
      </c>
      <c r="C459" s="402" t="n">
        <v>0</v>
      </c>
      <c r="D459" s="402" t="n">
        <v>1</v>
      </c>
      <c r="E459" s="402" t="n">
        <v>211</v>
      </c>
      <c r="F459" s="402">
        <f>ROUND(Source!Y432,O459)</f>
        <v/>
      </c>
      <c r="G459" s="402" t="inlineStr">
        <is>
          <t>СмПриб</t>
        </is>
      </c>
      <c r="H459" s="402" t="inlineStr">
        <is>
          <t>Сметная прибыль</t>
        </is>
      </c>
      <c r="I459" s="402" t="n"/>
      <c r="J459" s="402" t="n"/>
      <c r="K459" s="402" t="n">
        <v>211</v>
      </c>
      <c r="L459" s="402" t="n">
        <v>26</v>
      </c>
      <c r="M459" s="402" t="n">
        <v>3</v>
      </c>
      <c r="N459" s="402" t="inlineStr"/>
      <c r="O459" s="402" t="n">
        <v>0</v>
      </c>
      <c r="P459" s="402" t="n"/>
      <c r="Q459" s="402" t="n"/>
      <c r="R459" s="402" t="n"/>
      <c r="S459" s="402" t="n"/>
      <c r="T459" s="402" t="n"/>
      <c r="U459" s="402" t="n"/>
      <c r="V459" s="402" t="n"/>
      <c r="W459" s="402" t="n">
        <v>0</v>
      </c>
      <c r="X459" s="402" t="n">
        <v>1</v>
      </c>
      <c r="Y459" s="402" t="n">
        <v>0</v>
      </c>
      <c r="Z459" s="402" t="n"/>
      <c r="AA459" s="402" t="n"/>
      <c r="AB459" s="402" t="n"/>
    </row>
    <row r="460">
      <c r="A460" s="402" t="n">
        <v>50</v>
      </c>
      <c r="B460" s="402" t="n">
        <v>0</v>
      </c>
      <c r="C460" s="402" t="n">
        <v>0</v>
      </c>
      <c r="D460" s="402" t="n">
        <v>1</v>
      </c>
      <c r="E460" s="402" t="n">
        <v>224</v>
      </c>
      <c r="F460" s="402">
        <f>ROUND(Source!AR432,O460)</f>
        <v/>
      </c>
      <c r="G460" s="402" t="inlineStr">
        <is>
          <t>Всего</t>
        </is>
      </c>
      <c r="H460" s="402" t="inlineStr">
        <is>
          <t>Всего с НР и СП</t>
        </is>
      </c>
      <c r="I460" s="402" t="n"/>
      <c r="J460" s="402" t="n"/>
      <c r="K460" s="402" t="n">
        <v>224</v>
      </c>
      <c r="L460" s="402" t="n">
        <v>27</v>
      </c>
      <c r="M460" s="402" t="n">
        <v>3</v>
      </c>
      <c r="N460" s="402" t="inlineStr"/>
      <c r="O460" s="402" t="n">
        <v>0</v>
      </c>
      <c r="P460" s="402" t="n"/>
      <c r="Q460" s="402" t="n"/>
      <c r="R460" s="402" t="n"/>
      <c r="S460" s="402" t="n"/>
      <c r="T460" s="402" t="n"/>
      <c r="U460" s="402" t="n"/>
      <c r="V460" s="402" t="n"/>
      <c r="W460" s="402" t="n">
        <v>0</v>
      </c>
      <c r="X460" s="402" t="n">
        <v>1</v>
      </c>
      <c r="Y460" s="402" t="n">
        <v>0</v>
      </c>
      <c r="Z460" s="402" t="n"/>
      <c r="AA460" s="402" t="n"/>
      <c r="AB460" s="402" t="n"/>
    </row>
    <row r="461">
      <c r="A461" s="402" t="n">
        <v>50</v>
      </c>
      <c r="B461" s="402" t="n">
        <v>0</v>
      </c>
      <c r="C461" s="402" t="n">
        <v>0</v>
      </c>
      <c r="D461" s="402" t="n">
        <v>2</v>
      </c>
      <c r="E461" s="402" t="n">
        <v>0</v>
      </c>
      <c r="F461" s="402">
        <f>ROUND(F460,O461)</f>
        <v/>
      </c>
      <c r="G461" s="402" t="inlineStr">
        <is>
          <t>и1</t>
        </is>
      </c>
      <c r="H461" s="402" t="inlineStr">
        <is>
          <t>Итого</t>
        </is>
      </c>
      <c r="I461" s="402" t="n"/>
      <c r="J461" s="402" t="n"/>
      <c r="K461" s="402" t="n">
        <v>212</v>
      </c>
      <c r="L461" s="402" t="n">
        <v>28</v>
      </c>
      <c r="M461" s="402" t="n">
        <v>0</v>
      </c>
      <c r="N461" s="402" t="inlineStr"/>
      <c r="O461" s="402" t="n">
        <v>0</v>
      </c>
      <c r="P461" s="402" t="n"/>
      <c r="Q461" s="402" t="n"/>
      <c r="R461" s="402" t="n"/>
      <c r="S461" s="402" t="n"/>
      <c r="T461" s="402" t="n"/>
      <c r="U461" s="402" t="n"/>
      <c r="V461" s="402" t="n"/>
      <c r="W461" s="402" t="n">
        <v>0</v>
      </c>
      <c r="X461" s="402" t="n">
        <v>1</v>
      </c>
      <c r="Y461" s="402" t="n">
        <v>0</v>
      </c>
      <c r="Z461" s="402" t="n"/>
      <c r="AA461" s="402" t="n"/>
      <c r="AB461" s="402" t="n"/>
    </row>
    <row r="462">
      <c r="A462" s="402" t="n">
        <v>50</v>
      </c>
      <c r="B462" s="402" t="n">
        <v>0</v>
      </c>
      <c r="C462" s="402" t="n">
        <v>0</v>
      </c>
      <c r="D462" s="402" t="n">
        <v>2</v>
      </c>
      <c r="E462" s="402" t="n">
        <v>0</v>
      </c>
      <c r="F462" s="402">
        <f>ROUND(F461*0.22,O462)</f>
        <v/>
      </c>
      <c r="G462" s="402" t="inlineStr">
        <is>
          <t>и2</t>
        </is>
      </c>
      <c r="H462" s="402" t="inlineStr">
        <is>
          <t>НДС 22%</t>
        </is>
      </c>
      <c r="I462" s="402" t="n"/>
      <c r="J462" s="402" t="n"/>
      <c r="K462" s="402" t="n">
        <v>212</v>
      </c>
      <c r="L462" s="402" t="n">
        <v>29</v>
      </c>
      <c r="M462" s="402" t="n">
        <v>0</v>
      </c>
      <c r="N462" s="402" t="inlineStr"/>
      <c r="O462" s="402" t="n">
        <v>0</v>
      </c>
      <c r="P462" s="402" t="n"/>
      <c r="Q462" s="402" t="n"/>
      <c r="R462" s="402" t="n"/>
      <c r="S462" s="402" t="n"/>
      <c r="T462" s="402" t="n"/>
      <c r="U462" s="402" t="n"/>
      <c r="V462" s="402" t="n"/>
      <c r="W462" s="402" t="n">
        <v>0</v>
      </c>
      <c r="X462" s="402" t="n">
        <v>1</v>
      </c>
      <c r="Y462" s="402" t="n">
        <v>0</v>
      </c>
      <c r="Z462" s="402" t="n"/>
      <c r="AA462" s="402" t="n"/>
      <c r="AB462" s="402" t="n"/>
    </row>
    <row r="463">
      <c r="A463" s="402" t="n">
        <v>50</v>
      </c>
      <c r="B463" s="402" t="n">
        <v>0</v>
      </c>
      <c r="C463" s="402" t="n">
        <v>0</v>
      </c>
      <c r="D463" s="402" t="n">
        <v>2</v>
      </c>
      <c r="E463" s="402" t="n">
        <v>213</v>
      </c>
      <c r="F463" s="402">
        <f>ROUND(F461+F462,O463)</f>
        <v/>
      </c>
      <c r="G463" s="402" t="inlineStr">
        <is>
          <t>и3</t>
        </is>
      </c>
      <c r="H463" s="402" t="inlineStr">
        <is>
          <t>Всего</t>
        </is>
      </c>
      <c r="I463" s="402" t="n"/>
      <c r="J463" s="402" t="n"/>
      <c r="K463" s="402" t="n">
        <v>212</v>
      </c>
      <c r="L463" s="402" t="n">
        <v>30</v>
      </c>
      <c r="M463" s="402" t="n">
        <v>0</v>
      </c>
      <c r="N463" s="402" t="inlineStr"/>
      <c r="O463" s="402" t="n">
        <v>0</v>
      </c>
      <c r="P463" s="402" t="n"/>
      <c r="Q463" s="402" t="n"/>
      <c r="R463" s="402" t="n"/>
      <c r="S463" s="402" t="n"/>
      <c r="T463" s="402" t="n"/>
      <c r="U463" s="402" t="n"/>
      <c r="V463" s="402" t="n"/>
      <c r="W463" s="402" t="n">
        <v>0</v>
      </c>
      <c r="X463" s="402" t="n">
        <v>1</v>
      </c>
      <c r="Y463" s="402" t="n">
        <v>0</v>
      </c>
      <c r="Z463" s="402" t="n"/>
      <c r="AA463" s="402" t="n"/>
      <c r="AB463" s="402" t="n"/>
    </row>
    <row r="464"/>
    <row r="465">
      <c r="A465" s="399" t="n">
        <v>3</v>
      </c>
      <c r="B465" s="399" t="n">
        <v>0</v>
      </c>
      <c r="C465" s="399" t="n"/>
      <c r="D465" s="399">
        <f>ROW(A481)</f>
        <v/>
      </c>
      <c r="E465" s="399" t="n"/>
      <c r="F465" s="399" t="inlineStr">
        <is>
          <t>Новая локальная смета</t>
        </is>
      </c>
      <c r="G465" s="399" t="inlineStr">
        <is>
          <t>Текстильщиков 14</t>
        </is>
      </c>
      <c r="H465" s="399" t="inlineStr"/>
      <c r="I465" s="399" t="n">
        <v>0</v>
      </c>
      <c r="J465" s="399" t="inlineStr"/>
      <c r="K465" s="399" t="n">
        <v>0</v>
      </c>
      <c r="L465" s="399" t="inlineStr">
        <is>
          <t>Новая локальная смета</t>
        </is>
      </c>
      <c r="M465" s="399" t="inlineStr"/>
      <c r="N465" s="399" t="n"/>
      <c r="O465" s="399" t="n"/>
      <c r="P465" s="399" t="n"/>
      <c r="Q465" s="399" t="n"/>
      <c r="R465" s="399" t="n"/>
      <c r="S465" s="399" t="n">
        <v>0</v>
      </c>
      <c r="T465" s="399" t="n"/>
      <c r="U465" s="399" t="inlineStr"/>
      <c r="V465" s="399" t="n">
        <v>0</v>
      </c>
      <c r="W465" s="399" t="n"/>
      <c r="X465" s="399" t="n"/>
      <c r="Y465" s="399" t="n"/>
      <c r="Z465" s="399" t="n"/>
      <c r="AA465" s="399" t="n"/>
      <c r="AB465" s="399" t="inlineStr"/>
      <c r="AC465" s="399" t="inlineStr"/>
      <c r="AD465" s="399" t="inlineStr"/>
      <c r="AE465" s="399" t="inlineStr"/>
      <c r="AF465" s="399" t="inlineStr"/>
      <c r="AG465" s="399" t="inlineStr"/>
      <c r="AH465" s="399" t="n"/>
      <c r="AI465" s="399" t="n"/>
      <c r="AJ465" s="399" t="n"/>
      <c r="AK465" s="399" t="n"/>
      <c r="AL465" s="399" t="n"/>
      <c r="AM465" s="399" t="n"/>
      <c r="AN465" s="399" t="n"/>
      <c r="AO465" s="399" t="n"/>
      <c r="AP465" s="399" t="inlineStr"/>
      <c r="AQ465" s="399" t="inlineStr"/>
      <c r="AR465" s="399" t="inlineStr"/>
      <c r="AS465" s="399" t="n"/>
      <c r="AT465" s="399" t="n"/>
      <c r="AU465" s="399" t="n"/>
      <c r="AV465" s="399" t="n"/>
      <c r="AW465" s="399" t="n"/>
      <c r="AX465" s="399" t="n"/>
      <c r="AY465" s="399" t="n"/>
      <c r="AZ465" s="399" t="inlineStr"/>
      <c r="BA465" s="399" t="n"/>
      <c r="BB465" s="399" t="inlineStr"/>
      <c r="BC465" s="399" t="inlineStr"/>
      <c r="BD465" s="399" t="inlineStr"/>
      <c r="BE465" s="399" t="inlineStr"/>
      <c r="BF465" s="399" t="inlineStr"/>
      <c r="BG465" s="399" t="inlineStr"/>
      <c r="BH465" s="399" t="inlineStr"/>
      <c r="BI465" s="399" t="inlineStr"/>
      <c r="BJ465" s="399" t="inlineStr"/>
      <c r="BK465" s="399" t="inlineStr"/>
      <c r="BL465" s="399" t="inlineStr"/>
      <c r="BM465" s="399" t="inlineStr"/>
      <c r="BN465" s="399" t="inlineStr"/>
      <c r="BO465" s="399" t="inlineStr"/>
      <c r="BP465" s="399" t="inlineStr"/>
      <c r="BQ465" s="399" t="n"/>
      <c r="BR465" s="399" t="n"/>
      <c r="BS465" s="399" t="n"/>
      <c r="BT465" s="399" t="n"/>
      <c r="BU465" s="399" t="n"/>
      <c r="BV465" s="399" t="n"/>
      <c r="BW465" s="399" t="n"/>
      <c r="BX465" s="399" t="n">
        <v>0</v>
      </c>
      <c r="BY465" s="399" t="n"/>
      <c r="BZ465" s="399" t="n"/>
      <c r="CA465" s="399" t="n"/>
      <c r="CB465" s="399" t="n"/>
      <c r="CC465" s="399" t="n"/>
      <c r="CD465" s="399" t="n"/>
      <c r="CE465" s="399" t="n"/>
      <c r="CF465" s="399" t="n">
        <v>0</v>
      </c>
      <c r="CG465" s="399" t="n">
        <v>0</v>
      </c>
      <c r="CH465" s="399" t="n"/>
      <c r="CI465" s="399" t="inlineStr"/>
      <c r="CJ465" s="399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400" t="n">
        <v>52</v>
      </c>
      <c r="B467" s="400">
        <f>B481</f>
        <v/>
      </c>
      <c r="C467" s="400">
        <f>C481</f>
        <v/>
      </c>
      <c r="D467" s="400">
        <f>D481</f>
        <v/>
      </c>
      <c r="E467" s="400">
        <f>E481</f>
        <v/>
      </c>
      <c r="F467" s="400">
        <f>F481</f>
        <v/>
      </c>
      <c r="G467" s="400">
        <f>G481</f>
        <v/>
      </c>
      <c r="H467" s="400" t="n"/>
      <c r="I467" s="400" t="n"/>
      <c r="J467" s="400" t="n"/>
      <c r="K467" s="400" t="n"/>
      <c r="L467" s="400" t="n"/>
      <c r="M467" s="400" t="n"/>
      <c r="N467" s="400" t="n"/>
      <c r="O467" s="400">
        <f>O481</f>
        <v/>
      </c>
      <c r="P467" s="400">
        <f>P481</f>
        <v/>
      </c>
      <c r="Q467" s="400">
        <f>Q481</f>
        <v/>
      </c>
      <c r="R467" s="400">
        <f>R481</f>
        <v/>
      </c>
      <c r="S467" s="400">
        <f>S481</f>
        <v/>
      </c>
      <c r="T467" s="400">
        <f>T481</f>
        <v/>
      </c>
      <c r="U467" s="400">
        <f>U481</f>
        <v/>
      </c>
      <c r="V467" s="400">
        <f>V481</f>
        <v/>
      </c>
      <c r="W467" s="400">
        <f>W481</f>
        <v/>
      </c>
      <c r="X467" s="400">
        <f>X481</f>
        <v/>
      </c>
      <c r="Y467" s="400">
        <f>Y481</f>
        <v/>
      </c>
      <c r="Z467" s="400">
        <f>Z481</f>
        <v/>
      </c>
      <c r="AA467" s="400">
        <f>AA481</f>
        <v/>
      </c>
      <c r="AB467" s="400">
        <f>AB481</f>
        <v/>
      </c>
      <c r="AC467" s="400">
        <f>AC481</f>
        <v/>
      </c>
      <c r="AD467" s="400">
        <f>AD481</f>
        <v/>
      </c>
      <c r="AE467" s="400">
        <f>AE481</f>
        <v/>
      </c>
      <c r="AF467" s="400">
        <f>AF481</f>
        <v/>
      </c>
      <c r="AG467" s="400">
        <f>AG481</f>
        <v/>
      </c>
      <c r="AH467" s="400">
        <f>AH481</f>
        <v/>
      </c>
      <c r="AI467" s="400">
        <f>AI481</f>
        <v/>
      </c>
      <c r="AJ467" s="400">
        <f>AJ481</f>
        <v/>
      </c>
      <c r="AK467" s="400">
        <f>AK481</f>
        <v/>
      </c>
      <c r="AL467" s="400">
        <f>AL481</f>
        <v/>
      </c>
      <c r="AM467" s="400">
        <f>AM481</f>
        <v/>
      </c>
      <c r="AN467" s="400">
        <f>AN481</f>
        <v/>
      </c>
      <c r="AO467" s="400">
        <f>AO481</f>
        <v/>
      </c>
      <c r="AP467" s="400">
        <f>AP481</f>
        <v/>
      </c>
      <c r="AQ467" s="400">
        <f>AQ481</f>
        <v/>
      </c>
      <c r="AR467" s="400">
        <f>AR481</f>
        <v/>
      </c>
      <c r="AS467" s="400">
        <f>AS481</f>
        <v/>
      </c>
      <c r="AT467" s="400">
        <f>AT481</f>
        <v/>
      </c>
      <c r="AU467" s="400">
        <f>AU481</f>
        <v/>
      </c>
      <c r="AV467" s="400">
        <f>AV481</f>
        <v/>
      </c>
      <c r="AW467" s="400">
        <f>AW481</f>
        <v/>
      </c>
      <c r="AX467" s="400">
        <f>AX481</f>
        <v/>
      </c>
      <c r="AY467" s="400">
        <f>AY481</f>
        <v/>
      </c>
      <c r="AZ467" s="400">
        <f>AZ481</f>
        <v/>
      </c>
      <c r="BA467" s="400">
        <f>BA481</f>
        <v/>
      </c>
      <c r="BB467" s="400">
        <f>BB481</f>
        <v/>
      </c>
      <c r="BC467" s="400">
        <f>BC481</f>
        <v/>
      </c>
      <c r="BD467" s="400">
        <f>BD481</f>
        <v/>
      </c>
      <c r="BE467" s="400">
        <f>BE481</f>
        <v/>
      </c>
      <c r="BF467" s="400">
        <f>BF481</f>
        <v/>
      </c>
      <c r="BG467" s="400">
        <f>BG481</f>
        <v/>
      </c>
      <c r="BH467" s="400">
        <f>BH481</f>
        <v/>
      </c>
      <c r="BI467" s="400">
        <f>BI481</f>
        <v/>
      </c>
      <c r="BJ467" s="400">
        <f>BJ481</f>
        <v/>
      </c>
      <c r="BK467" s="400">
        <f>BK481</f>
        <v/>
      </c>
      <c r="BL467" s="400">
        <f>BL481</f>
        <v/>
      </c>
      <c r="BM467" s="400">
        <f>BM481</f>
        <v/>
      </c>
      <c r="BN467" s="400">
        <f>BN481</f>
        <v/>
      </c>
      <c r="BO467" s="400">
        <f>BO481</f>
        <v/>
      </c>
      <c r="BP467" s="400">
        <f>BP481</f>
        <v/>
      </c>
      <c r="BQ467" s="400">
        <f>BQ481</f>
        <v/>
      </c>
      <c r="BR467" s="400">
        <f>BR481</f>
        <v/>
      </c>
      <c r="BS467" s="400">
        <f>BS481</f>
        <v/>
      </c>
      <c r="BT467" s="400">
        <f>BT481</f>
        <v/>
      </c>
      <c r="BU467" s="400">
        <f>BU481</f>
        <v/>
      </c>
      <c r="BV467" s="400">
        <f>BV481</f>
        <v/>
      </c>
      <c r="BW467" s="400">
        <f>BW481</f>
        <v/>
      </c>
      <c r="BX467" s="400">
        <f>BX481</f>
        <v/>
      </c>
      <c r="BY467" s="400">
        <f>BY481</f>
        <v/>
      </c>
      <c r="BZ467" s="400">
        <f>BZ481</f>
        <v/>
      </c>
      <c r="CA467" s="400">
        <f>CA481</f>
        <v/>
      </c>
      <c r="CB467" s="400">
        <f>CB481</f>
        <v/>
      </c>
      <c r="CC467" s="400">
        <f>CC481</f>
        <v/>
      </c>
      <c r="CD467" s="400">
        <f>CD481</f>
        <v/>
      </c>
      <c r="CE467" s="400">
        <f>CE481</f>
        <v/>
      </c>
      <c r="CF467" s="400">
        <f>CF481</f>
        <v/>
      </c>
      <c r="CG467" s="400">
        <f>CG481</f>
        <v/>
      </c>
      <c r="CH467" s="400">
        <f>CH481</f>
        <v/>
      </c>
      <c r="CI467" s="400">
        <f>CI481</f>
        <v/>
      </c>
      <c r="CJ467" s="400">
        <f>CJ481</f>
        <v/>
      </c>
      <c r="CK467" s="400">
        <f>CK481</f>
        <v/>
      </c>
      <c r="CL467" s="400">
        <f>CL481</f>
        <v/>
      </c>
      <c r="CM467" s="400">
        <f>CM481</f>
        <v/>
      </c>
      <c r="CN467" s="400">
        <f>CN481</f>
        <v/>
      </c>
      <c r="CO467" s="400">
        <f>CO481</f>
        <v/>
      </c>
      <c r="CP467" s="400">
        <f>CP481</f>
        <v/>
      </c>
      <c r="CQ467" s="400">
        <f>CQ481</f>
        <v/>
      </c>
      <c r="CR467" s="400">
        <f>CR481</f>
        <v/>
      </c>
      <c r="CS467" s="400">
        <f>CS481</f>
        <v/>
      </c>
      <c r="CT467" s="400">
        <f>CT481</f>
        <v/>
      </c>
      <c r="CU467" s="400">
        <f>CU481</f>
        <v/>
      </c>
      <c r="CV467" s="400">
        <f>CV481</f>
        <v/>
      </c>
      <c r="CW467" s="400">
        <f>CW481</f>
        <v/>
      </c>
      <c r="CX467" s="400">
        <f>CX481</f>
        <v/>
      </c>
      <c r="CY467" s="400">
        <f>CY481</f>
        <v/>
      </c>
      <c r="CZ467" s="400">
        <f>CZ481</f>
        <v/>
      </c>
      <c r="DA467" s="400">
        <f>DA481</f>
        <v/>
      </c>
      <c r="DB467" s="400">
        <f>DB481</f>
        <v/>
      </c>
      <c r="DC467" s="400">
        <f>DC481</f>
        <v/>
      </c>
      <c r="DD467" s="400">
        <f>DD481</f>
        <v/>
      </c>
      <c r="DE467" s="400">
        <f>DE481</f>
        <v/>
      </c>
      <c r="DF467" s="400">
        <f>DF481</f>
        <v/>
      </c>
      <c r="DG467" s="401">
        <f>DG481</f>
        <v/>
      </c>
      <c r="DH467" s="401">
        <f>DH481</f>
        <v/>
      </c>
      <c r="DI467" s="401">
        <f>DI481</f>
        <v/>
      </c>
      <c r="DJ467" s="401">
        <f>DJ481</f>
        <v/>
      </c>
      <c r="DK467" s="401">
        <f>DK481</f>
        <v/>
      </c>
      <c r="DL467" s="401">
        <f>DL481</f>
        <v/>
      </c>
      <c r="DM467" s="401">
        <f>DM481</f>
        <v/>
      </c>
      <c r="DN467" s="401">
        <f>DN481</f>
        <v/>
      </c>
      <c r="DO467" s="401">
        <f>DO481</f>
        <v/>
      </c>
      <c r="DP467" s="401">
        <f>DP481</f>
        <v/>
      </c>
      <c r="DQ467" s="401">
        <f>DQ481</f>
        <v/>
      </c>
      <c r="DR467" s="401">
        <f>DR481</f>
        <v/>
      </c>
      <c r="DS467" s="401">
        <f>DS481</f>
        <v/>
      </c>
      <c r="DT467" s="401">
        <f>DT481</f>
        <v/>
      </c>
      <c r="DU467" s="401">
        <f>DU481</f>
        <v/>
      </c>
      <c r="DV467" s="401">
        <f>DV481</f>
        <v/>
      </c>
      <c r="DW467" s="401">
        <f>DW481</f>
        <v/>
      </c>
      <c r="DX467" s="401">
        <f>DX481</f>
        <v/>
      </c>
      <c r="DY467" s="401">
        <f>DY481</f>
        <v/>
      </c>
      <c r="DZ467" s="401">
        <f>DZ481</f>
        <v/>
      </c>
      <c r="EA467" s="401">
        <f>EA481</f>
        <v/>
      </c>
      <c r="EB467" s="401">
        <f>EB481</f>
        <v/>
      </c>
      <c r="EC467" s="401">
        <f>EC481</f>
        <v/>
      </c>
      <c r="ED467" s="401">
        <f>ED481</f>
        <v/>
      </c>
      <c r="EE467" s="401">
        <f>EE481</f>
        <v/>
      </c>
      <c r="EF467" s="401">
        <f>EF481</f>
        <v/>
      </c>
      <c r="EG467" s="401">
        <f>EG481</f>
        <v/>
      </c>
      <c r="EH467" s="401">
        <f>EH481</f>
        <v/>
      </c>
      <c r="EI467" s="401">
        <f>EI481</f>
        <v/>
      </c>
      <c r="EJ467" s="401">
        <f>EJ481</f>
        <v/>
      </c>
      <c r="EK467" s="401">
        <f>EK481</f>
        <v/>
      </c>
      <c r="EL467" s="401">
        <f>EL481</f>
        <v/>
      </c>
      <c r="EM467" s="401">
        <f>EM481</f>
        <v/>
      </c>
      <c r="EN467" s="401">
        <f>EN481</f>
        <v/>
      </c>
      <c r="EO467" s="401">
        <f>EO481</f>
        <v/>
      </c>
      <c r="EP467" s="401">
        <f>EP481</f>
        <v/>
      </c>
      <c r="EQ467" s="401">
        <f>EQ481</f>
        <v/>
      </c>
      <c r="ER467" s="401">
        <f>ER481</f>
        <v/>
      </c>
      <c r="ES467" s="401">
        <f>ES481</f>
        <v/>
      </c>
      <c r="ET467" s="401">
        <f>ET481</f>
        <v/>
      </c>
      <c r="EU467" s="401">
        <f>EU481</f>
        <v/>
      </c>
      <c r="EV467" s="401">
        <f>EV481</f>
        <v/>
      </c>
      <c r="EW467" s="401">
        <f>EW481</f>
        <v/>
      </c>
      <c r="EX467" s="401">
        <f>EX481</f>
        <v/>
      </c>
      <c r="EY467" s="401">
        <f>EY481</f>
        <v/>
      </c>
      <c r="EZ467" s="401">
        <f>EZ481</f>
        <v/>
      </c>
      <c r="FA467" s="401">
        <f>FA481</f>
        <v/>
      </c>
      <c r="FB467" s="401">
        <f>FB481</f>
        <v/>
      </c>
      <c r="FC467" s="401">
        <f>FC481</f>
        <v/>
      </c>
      <c r="FD467" s="401">
        <f>FD481</f>
        <v/>
      </c>
      <c r="FE467" s="401">
        <f>FE481</f>
        <v/>
      </c>
      <c r="FF467" s="401">
        <f>FF481</f>
        <v/>
      </c>
      <c r="FG467" s="401">
        <f>FG481</f>
        <v/>
      </c>
      <c r="FH467" s="401">
        <f>FH481</f>
        <v/>
      </c>
      <c r="FI467" s="401">
        <f>FI481</f>
        <v/>
      </c>
      <c r="FJ467" s="401">
        <f>FJ481</f>
        <v/>
      </c>
      <c r="FK467" s="401">
        <f>FK481</f>
        <v/>
      </c>
      <c r="FL467" s="401">
        <f>FL481</f>
        <v/>
      </c>
      <c r="FM467" s="401">
        <f>FM481</f>
        <v/>
      </c>
      <c r="FN467" s="401">
        <f>FN481</f>
        <v/>
      </c>
      <c r="FO467" s="401">
        <f>FO481</f>
        <v/>
      </c>
      <c r="FP467" s="401">
        <f>FP481</f>
        <v/>
      </c>
      <c r="FQ467" s="401">
        <f>FQ481</f>
        <v/>
      </c>
      <c r="FR467" s="401">
        <f>FR481</f>
        <v/>
      </c>
      <c r="FS467" s="401">
        <f>FS481</f>
        <v/>
      </c>
      <c r="FT467" s="401">
        <f>FT481</f>
        <v/>
      </c>
      <c r="FU467" s="401">
        <f>FU481</f>
        <v/>
      </c>
      <c r="FV467" s="401">
        <f>FV481</f>
        <v/>
      </c>
      <c r="FW467" s="401">
        <f>FW481</f>
        <v/>
      </c>
      <c r="FX467" s="401">
        <f>FX481</f>
        <v/>
      </c>
      <c r="FY467" s="401">
        <f>FY481</f>
        <v/>
      </c>
      <c r="FZ467" s="401">
        <f>FZ481</f>
        <v/>
      </c>
      <c r="GA467" s="401">
        <f>GA481</f>
        <v/>
      </c>
      <c r="GB467" s="401">
        <f>GB481</f>
        <v/>
      </c>
      <c r="GC467" s="401">
        <f>GC481</f>
        <v/>
      </c>
      <c r="GD467" s="401">
        <f>GD481</f>
        <v/>
      </c>
      <c r="GE467" s="401">
        <f>GE481</f>
        <v/>
      </c>
      <c r="GF467" s="401">
        <f>GF481</f>
        <v/>
      </c>
      <c r="GG467" s="401">
        <f>GG481</f>
        <v/>
      </c>
      <c r="GH467" s="401">
        <f>GH481</f>
        <v/>
      </c>
      <c r="GI467" s="401">
        <f>GI481</f>
        <v/>
      </c>
      <c r="GJ467" s="401">
        <f>GJ481</f>
        <v/>
      </c>
      <c r="GK467" s="401">
        <f>GK481</f>
        <v/>
      </c>
      <c r="GL467" s="401">
        <f>GL481</f>
        <v/>
      </c>
      <c r="GM467" s="401">
        <f>GM481</f>
        <v/>
      </c>
      <c r="GN467" s="401">
        <f>GN481</f>
        <v/>
      </c>
      <c r="GO467" s="401">
        <f>GO481</f>
        <v/>
      </c>
      <c r="GP467" s="401">
        <f>GP481</f>
        <v/>
      </c>
      <c r="GQ467" s="401">
        <f>GQ481</f>
        <v/>
      </c>
      <c r="GR467" s="401">
        <f>GR481</f>
        <v/>
      </c>
      <c r="GS467" s="401">
        <f>GS481</f>
        <v/>
      </c>
      <c r="GT467" s="401">
        <f>GT481</f>
        <v/>
      </c>
      <c r="GU467" s="401">
        <f>GU481</f>
        <v/>
      </c>
      <c r="GV467" s="401">
        <f>GV481</f>
        <v/>
      </c>
      <c r="GW467" s="401">
        <f>GW481</f>
        <v/>
      </c>
      <c r="GX467" s="401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400" t="n">
        <v>51</v>
      </c>
      <c r="B481" s="400">
        <f>B465</f>
        <v/>
      </c>
      <c r="C481" s="400">
        <f>A465</f>
        <v/>
      </c>
      <c r="D481" s="400">
        <f>ROW(A465)</f>
        <v/>
      </c>
      <c r="E481" s="400" t="n"/>
      <c r="F481" s="400">
        <f>IF(F465&lt;&gt;"",F465,"")</f>
        <v/>
      </c>
      <c r="G481" s="400">
        <f>IF(G465&lt;&gt;"",G465,"")</f>
        <v/>
      </c>
      <c r="H481" s="400" t="n">
        <v>0</v>
      </c>
      <c r="I481" s="400" t="n"/>
      <c r="J481" s="400" t="n"/>
      <c r="K481" s="400" t="n"/>
      <c r="L481" s="400" t="n"/>
      <c r="M481" s="400" t="n"/>
      <c r="N481" s="400" t="n"/>
      <c r="O481" s="400" t="n">
        <v>0</v>
      </c>
      <c r="P481" s="400" t="n">
        <v>0</v>
      </c>
      <c r="Q481" s="400" t="n">
        <v>0</v>
      </c>
      <c r="R481" s="400" t="n">
        <v>0</v>
      </c>
      <c r="S481" s="400" t="n">
        <v>0</v>
      </c>
      <c r="T481" s="400" t="n">
        <v>0</v>
      </c>
      <c r="U481" s="400" t="n">
        <v>0</v>
      </c>
      <c r="V481" s="400" t="n">
        <v>0</v>
      </c>
      <c r="W481" s="400" t="n">
        <v>0</v>
      </c>
      <c r="X481" s="400" t="n">
        <v>0</v>
      </c>
      <c r="Y481" s="400" t="n">
        <v>0</v>
      </c>
      <c r="Z481" s="400" t="n"/>
      <c r="AA481" s="400" t="n"/>
      <c r="AB481" s="400" t="n"/>
      <c r="AC481" s="400" t="n"/>
      <c r="AD481" s="400" t="n"/>
      <c r="AE481" s="400" t="n"/>
      <c r="AF481" s="400" t="n"/>
      <c r="AG481" s="400" t="n"/>
      <c r="AH481" s="400" t="n"/>
      <c r="AI481" s="400" t="n"/>
      <c r="AJ481" s="400" t="n"/>
      <c r="AK481" s="400" t="n"/>
      <c r="AL481" s="400" t="n"/>
      <c r="AM481" s="400" t="n"/>
      <c r="AN481" s="400" t="n"/>
      <c r="AO481" s="400">
        <f>ROUND(BX481,0)</f>
        <v/>
      </c>
      <c r="AP481" s="400">
        <f>ROUND(BY481,0)</f>
        <v/>
      </c>
      <c r="AQ481" s="400">
        <f>ROUND(BZ481,0)</f>
        <v/>
      </c>
      <c r="AR481" s="400">
        <f>ROUND(CA481,0)</f>
        <v/>
      </c>
      <c r="AS481" s="400">
        <f>ROUND(CB481,0)</f>
        <v/>
      </c>
      <c r="AT481" s="400">
        <f>ROUND(CC481,0)</f>
        <v/>
      </c>
      <c r="AU481" s="400">
        <f>ROUND(CD481,0)</f>
        <v/>
      </c>
      <c r="AV481" s="400">
        <f>ROUND(CE481,0)</f>
        <v/>
      </c>
      <c r="AW481" s="400">
        <f>ROUND(CF481,0)</f>
        <v/>
      </c>
      <c r="AX481" s="400">
        <f>ROUND(CG481,0)</f>
        <v/>
      </c>
      <c r="AY481" s="400">
        <f>ROUND(CH481,0)</f>
        <v/>
      </c>
      <c r="AZ481" s="400">
        <f>ROUND(CI481,0)</f>
        <v/>
      </c>
      <c r="BA481" s="400">
        <f>ROUND(CJ481,0)</f>
        <v/>
      </c>
      <c r="BB481" s="400">
        <f>ROUND(CK481,0)</f>
        <v/>
      </c>
      <c r="BC481" s="400">
        <f>ROUND(CL481,0)</f>
        <v/>
      </c>
      <c r="BD481" s="400">
        <f>ROUND(CM481,0)</f>
        <v/>
      </c>
      <c r="BE481" s="400" t="n"/>
      <c r="BF481" s="400" t="n"/>
      <c r="BG481" s="400" t="n"/>
      <c r="BH481" s="400" t="n"/>
      <c r="BI481" s="400" t="n"/>
      <c r="BJ481" s="400" t="n"/>
      <c r="BK481" s="400" t="n"/>
      <c r="BL481" s="400" t="n"/>
      <c r="BM481" s="400" t="n"/>
      <c r="BN481" s="400" t="n"/>
      <c r="BO481" s="400" t="n"/>
      <c r="BP481" s="400" t="n"/>
      <c r="BQ481" s="400" t="n"/>
      <c r="BR481" s="400" t="n"/>
      <c r="BS481" s="400" t="n"/>
      <c r="BT481" s="400" t="n"/>
      <c r="BU481" s="400" t="n"/>
      <c r="BV481" s="400" t="n"/>
      <c r="BW481" s="400" t="n"/>
      <c r="BX481" s="400" t="n"/>
      <c r="BY481" s="400" t="n"/>
      <c r="BZ481" s="400" t="n"/>
      <c r="CA481" s="400" t="n"/>
      <c r="CB481" s="400" t="n"/>
      <c r="CC481" s="400" t="n"/>
      <c r="CD481" s="400" t="n"/>
      <c r="CE481" s="400" t="n"/>
      <c r="CF481" s="400" t="n"/>
      <c r="CG481" s="400" t="n"/>
      <c r="CH481" s="400" t="n"/>
      <c r="CI481" s="400" t="n"/>
      <c r="CJ481" s="400" t="n"/>
      <c r="CK481" s="400" t="n"/>
      <c r="CL481" s="400" t="n"/>
      <c r="CM481" s="400" t="n"/>
      <c r="CN481" s="400" t="n"/>
      <c r="CO481" s="400" t="n"/>
      <c r="CP481" s="400" t="n"/>
      <c r="CQ481" s="400" t="n"/>
      <c r="CR481" s="400" t="n"/>
      <c r="CS481" s="400" t="n"/>
      <c r="CT481" s="400" t="n"/>
      <c r="CU481" s="400" t="n"/>
      <c r="CV481" s="400" t="n"/>
      <c r="CW481" s="400" t="n"/>
      <c r="CX481" s="400" t="n"/>
      <c r="CY481" s="400" t="n"/>
      <c r="CZ481" s="400" t="n"/>
      <c r="DA481" s="400" t="n"/>
      <c r="DB481" s="400" t="n"/>
      <c r="DC481" s="400" t="n"/>
      <c r="DD481" s="400" t="n"/>
      <c r="DE481" s="400" t="n"/>
      <c r="DF481" s="400" t="n"/>
      <c r="DG481" s="401" t="n"/>
      <c r="DH481" s="401" t="n"/>
      <c r="DI481" s="401" t="n"/>
      <c r="DJ481" s="401" t="n"/>
      <c r="DK481" s="401" t="n"/>
      <c r="DL481" s="401" t="n"/>
      <c r="DM481" s="401" t="n"/>
      <c r="DN481" s="401" t="n"/>
      <c r="DO481" s="401" t="n"/>
      <c r="DP481" s="401" t="n"/>
      <c r="DQ481" s="401" t="n"/>
      <c r="DR481" s="401" t="n"/>
      <c r="DS481" s="401" t="n"/>
      <c r="DT481" s="401" t="n"/>
      <c r="DU481" s="401" t="n"/>
      <c r="DV481" s="401" t="n"/>
      <c r="DW481" s="401" t="n"/>
      <c r="DX481" s="401" t="n"/>
      <c r="DY481" s="401" t="n"/>
      <c r="DZ481" s="401" t="n"/>
      <c r="EA481" s="401" t="n"/>
      <c r="EB481" s="401" t="n"/>
      <c r="EC481" s="401" t="n"/>
      <c r="ED481" s="401" t="n"/>
      <c r="EE481" s="401" t="n"/>
      <c r="EF481" s="401" t="n"/>
      <c r="EG481" s="401" t="n"/>
      <c r="EH481" s="401" t="n"/>
      <c r="EI481" s="401" t="n"/>
      <c r="EJ481" s="401" t="n"/>
      <c r="EK481" s="401" t="n"/>
      <c r="EL481" s="401" t="n"/>
      <c r="EM481" s="401" t="n"/>
      <c r="EN481" s="401" t="n"/>
      <c r="EO481" s="401" t="n"/>
      <c r="EP481" s="401" t="n"/>
      <c r="EQ481" s="401" t="n"/>
      <c r="ER481" s="401" t="n"/>
      <c r="ES481" s="401" t="n"/>
      <c r="ET481" s="401" t="n"/>
      <c r="EU481" s="401" t="n"/>
      <c r="EV481" s="401" t="n"/>
      <c r="EW481" s="401" t="n"/>
      <c r="EX481" s="401" t="n"/>
      <c r="EY481" s="401" t="n"/>
      <c r="EZ481" s="401" t="n"/>
      <c r="FA481" s="401" t="n"/>
      <c r="FB481" s="401" t="n"/>
      <c r="FC481" s="401" t="n"/>
      <c r="FD481" s="401" t="n"/>
      <c r="FE481" s="401" t="n"/>
      <c r="FF481" s="401" t="n"/>
      <c r="FG481" s="401" t="n"/>
      <c r="FH481" s="401" t="n"/>
      <c r="FI481" s="401" t="n"/>
      <c r="FJ481" s="401" t="n"/>
      <c r="FK481" s="401" t="n"/>
      <c r="FL481" s="401" t="n"/>
      <c r="FM481" s="401" t="n"/>
      <c r="FN481" s="401" t="n"/>
      <c r="FO481" s="401" t="n"/>
      <c r="FP481" s="401" t="n"/>
      <c r="FQ481" s="401" t="n"/>
      <c r="FR481" s="401" t="n"/>
      <c r="FS481" s="401" t="n"/>
      <c r="FT481" s="401" t="n"/>
      <c r="FU481" s="401" t="n"/>
      <c r="FV481" s="401" t="n"/>
      <c r="FW481" s="401" t="n"/>
      <c r="FX481" s="401" t="n"/>
      <c r="FY481" s="401" t="n"/>
      <c r="FZ481" s="401" t="n"/>
      <c r="GA481" s="401" t="n"/>
      <c r="GB481" s="401" t="n"/>
      <c r="GC481" s="401" t="n"/>
      <c r="GD481" s="401" t="n"/>
      <c r="GE481" s="401" t="n"/>
      <c r="GF481" s="401" t="n"/>
      <c r="GG481" s="401" t="n"/>
      <c r="GH481" s="401" t="n"/>
      <c r="GI481" s="401" t="n"/>
      <c r="GJ481" s="401" t="n"/>
      <c r="GK481" s="401" t="n"/>
      <c r="GL481" s="401" t="n"/>
      <c r="GM481" s="401" t="n"/>
      <c r="GN481" s="401" t="n"/>
      <c r="GO481" s="401" t="n"/>
      <c r="GP481" s="401" t="n"/>
      <c r="GQ481" s="401" t="n"/>
      <c r="GR481" s="401" t="n"/>
      <c r="GS481" s="401" t="n"/>
      <c r="GT481" s="401" t="n"/>
      <c r="GU481" s="401" t="n"/>
      <c r="GV481" s="401" t="n"/>
      <c r="GW481" s="401" t="n"/>
      <c r="GX481" s="401" t="n">
        <v>0</v>
      </c>
    </row>
    <row r="482"/>
    <row r="483">
      <c r="A483" s="402" t="n">
        <v>50</v>
      </c>
      <c r="B483" s="402" t="n">
        <v>0</v>
      </c>
      <c r="C483" s="402" t="n">
        <v>0</v>
      </c>
      <c r="D483" s="402" t="n">
        <v>1</v>
      </c>
      <c r="E483" s="402" t="n">
        <v>201</v>
      </c>
      <c r="F483" s="402">
        <f>ROUND(Source!O481,O483)</f>
        <v/>
      </c>
      <c r="G483" s="402" t="inlineStr">
        <is>
          <t>ПЗ</t>
        </is>
      </c>
      <c r="H483" s="402" t="inlineStr">
        <is>
          <t>Прямые затраты</t>
        </is>
      </c>
      <c r="I483" s="402" t="n"/>
      <c r="J483" s="402" t="n"/>
      <c r="K483" s="402" t="n">
        <v>201</v>
      </c>
      <c r="L483" s="402" t="n">
        <v>1</v>
      </c>
      <c r="M483" s="402" t="n">
        <v>3</v>
      </c>
      <c r="N483" s="402" t="inlineStr"/>
      <c r="O483" s="402" t="n">
        <v>0</v>
      </c>
      <c r="P483" s="402" t="n"/>
      <c r="Q483" s="402" t="n"/>
      <c r="R483" s="402" t="n"/>
      <c r="S483" s="402" t="n"/>
      <c r="T483" s="402" t="n"/>
      <c r="U483" s="402" t="n"/>
      <c r="V483" s="402" t="n"/>
      <c r="W483" s="402" t="n">
        <v>0</v>
      </c>
      <c r="X483" s="402" t="n">
        <v>1</v>
      </c>
      <c r="Y483" s="402" t="n">
        <v>0</v>
      </c>
      <c r="Z483" s="402" t="n"/>
      <c r="AA483" s="402" t="n"/>
      <c r="AB483" s="402" t="n"/>
    </row>
    <row r="484">
      <c r="A484" s="402" t="n">
        <v>50</v>
      </c>
      <c r="B484" s="402" t="n">
        <v>0</v>
      </c>
      <c r="C484" s="402" t="n">
        <v>0</v>
      </c>
      <c r="D484" s="402" t="n">
        <v>1</v>
      </c>
      <c r="E484" s="402" t="n">
        <v>202</v>
      </c>
      <c r="F484" s="402">
        <f>ROUND(Source!P481,O484)</f>
        <v/>
      </c>
      <c r="G484" s="402" t="inlineStr">
        <is>
          <t>СтМатОб</t>
        </is>
      </c>
      <c r="H484" s="402" t="inlineStr">
        <is>
          <t>Стоимость материальных ресурсов (всего)</t>
        </is>
      </c>
      <c r="I484" s="402" t="n"/>
      <c r="J484" s="402" t="n"/>
      <c r="K484" s="402" t="n">
        <v>202</v>
      </c>
      <c r="L484" s="402" t="n">
        <v>2</v>
      </c>
      <c r="M484" s="402" t="n">
        <v>3</v>
      </c>
      <c r="N484" s="402" t="inlineStr"/>
      <c r="O484" s="402" t="n">
        <v>0</v>
      </c>
      <c r="P484" s="402" t="n"/>
      <c r="Q484" s="402" t="n"/>
      <c r="R484" s="402" t="n"/>
      <c r="S484" s="402" t="n"/>
      <c r="T484" s="402" t="n"/>
      <c r="U484" s="402" t="n"/>
      <c r="V484" s="402" t="n"/>
      <c r="W484" s="402" t="n">
        <v>0</v>
      </c>
      <c r="X484" s="402" t="n">
        <v>1</v>
      </c>
      <c r="Y484" s="402" t="n">
        <v>0</v>
      </c>
      <c r="Z484" s="402" t="n"/>
      <c r="AA484" s="402" t="n"/>
      <c r="AB484" s="402" t="n"/>
    </row>
    <row r="485">
      <c r="A485" s="402" t="n">
        <v>50</v>
      </c>
      <c r="B485" s="402" t="n">
        <v>0</v>
      </c>
      <c r="C485" s="402" t="n">
        <v>0</v>
      </c>
      <c r="D485" s="402" t="n">
        <v>1</v>
      </c>
      <c r="E485" s="402" t="n">
        <v>222</v>
      </c>
      <c r="F485" s="402">
        <f>ROUND(Source!AO481,O485)</f>
        <v/>
      </c>
      <c r="G485" s="402" t="inlineStr">
        <is>
          <t>СтМатОбЗак</t>
        </is>
      </c>
      <c r="H485" s="402" t="inlineStr">
        <is>
          <t>Стоимость материалов и оборудования заказчика</t>
        </is>
      </c>
      <c r="I485" s="402" t="n"/>
      <c r="J485" s="402" t="n"/>
      <c r="K485" s="402" t="n">
        <v>222</v>
      </c>
      <c r="L485" s="402" t="n">
        <v>3</v>
      </c>
      <c r="M485" s="402" t="n">
        <v>3</v>
      </c>
      <c r="N485" s="402" t="inlineStr"/>
      <c r="O485" s="402" t="n">
        <v>0</v>
      </c>
      <c r="P485" s="402" t="n"/>
      <c r="Q485" s="402" t="n"/>
      <c r="R485" s="402" t="n"/>
      <c r="S485" s="402" t="n"/>
      <c r="T485" s="402" t="n"/>
      <c r="U485" s="402" t="n"/>
      <c r="V485" s="402" t="n"/>
      <c r="W485" s="402" t="n">
        <v>0</v>
      </c>
      <c r="X485" s="402" t="n">
        <v>1</v>
      </c>
      <c r="Y485" s="402" t="n">
        <v>0</v>
      </c>
      <c r="Z485" s="402" t="n"/>
      <c r="AA485" s="402" t="n"/>
      <c r="AB485" s="402" t="n"/>
    </row>
    <row r="486">
      <c r="A486" s="402" t="n">
        <v>50</v>
      </c>
      <c r="B486" s="402" t="n">
        <v>0</v>
      </c>
      <c r="C486" s="402" t="n">
        <v>0</v>
      </c>
      <c r="D486" s="402" t="n">
        <v>1</v>
      </c>
      <c r="E486" s="402" t="n">
        <v>225</v>
      </c>
      <c r="F486" s="402">
        <f>ROUND(Source!AV481,O486)</f>
        <v/>
      </c>
      <c r="G486" s="402" t="inlineStr">
        <is>
          <t>СтМатОбПод</t>
        </is>
      </c>
      <c r="H486" s="402" t="inlineStr">
        <is>
          <t>Стоимость материалов и оборудования подрядчика</t>
        </is>
      </c>
      <c r="I486" s="402" t="n"/>
      <c r="J486" s="402" t="n"/>
      <c r="K486" s="402" t="n">
        <v>225</v>
      </c>
      <c r="L486" s="402" t="n">
        <v>4</v>
      </c>
      <c r="M486" s="402" t="n">
        <v>3</v>
      </c>
      <c r="N486" s="402" t="inlineStr"/>
      <c r="O486" s="402" t="n">
        <v>0</v>
      </c>
      <c r="P486" s="402" t="n"/>
      <c r="Q486" s="402" t="n"/>
      <c r="R486" s="402" t="n"/>
      <c r="S486" s="402" t="n"/>
      <c r="T486" s="402" t="n"/>
      <c r="U486" s="402" t="n"/>
      <c r="V486" s="402" t="n"/>
      <c r="W486" s="402" t="n">
        <v>0</v>
      </c>
      <c r="X486" s="402" t="n">
        <v>1</v>
      </c>
      <c r="Y486" s="402" t="n">
        <v>0</v>
      </c>
      <c r="Z486" s="402" t="n"/>
      <c r="AA486" s="402" t="n"/>
      <c r="AB486" s="402" t="n"/>
    </row>
    <row r="487">
      <c r="A487" s="402" t="n">
        <v>50</v>
      </c>
      <c r="B487" s="402" t="n">
        <v>0</v>
      </c>
      <c r="C487" s="402" t="n">
        <v>0</v>
      </c>
      <c r="D487" s="402" t="n">
        <v>1</v>
      </c>
      <c r="E487" s="402" t="n">
        <v>226</v>
      </c>
      <c r="F487" s="402">
        <f>ROUND(Source!AW481,O487)</f>
        <v/>
      </c>
      <c r="G487" s="402" t="inlineStr">
        <is>
          <t>СтМат</t>
        </is>
      </c>
      <c r="H487" s="402" t="inlineStr">
        <is>
          <t>Стоимость материалов (всего)</t>
        </is>
      </c>
      <c r="I487" s="402" t="n"/>
      <c r="J487" s="402" t="n"/>
      <c r="K487" s="402" t="n">
        <v>226</v>
      </c>
      <c r="L487" s="402" t="n">
        <v>5</v>
      </c>
      <c r="M487" s="402" t="n">
        <v>3</v>
      </c>
      <c r="N487" s="402" t="inlineStr"/>
      <c r="O487" s="402" t="n">
        <v>0</v>
      </c>
      <c r="P487" s="402" t="n"/>
      <c r="Q487" s="402" t="n"/>
      <c r="R487" s="402" t="n"/>
      <c r="S487" s="402" t="n"/>
      <c r="T487" s="402" t="n"/>
      <c r="U487" s="402" t="n"/>
      <c r="V487" s="402" t="n"/>
      <c r="W487" s="402" t="n">
        <v>0</v>
      </c>
      <c r="X487" s="402" t="n">
        <v>1</v>
      </c>
      <c r="Y487" s="402" t="n">
        <v>0</v>
      </c>
      <c r="Z487" s="402" t="n"/>
      <c r="AA487" s="402" t="n"/>
      <c r="AB487" s="402" t="n"/>
    </row>
    <row r="488">
      <c r="A488" s="402" t="n">
        <v>50</v>
      </c>
      <c r="B488" s="402" t="n">
        <v>0</v>
      </c>
      <c r="C488" s="402" t="n">
        <v>0</v>
      </c>
      <c r="D488" s="402" t="n">
        <v>1</v>
      </c>
      <c r="E488" s="402" t="n">
        <v>227</v>
      </c>
      <c r="F488" s="402">
        <f>ROUND(Source!AX481,O488)</f>
        <v/>
      </c>
      <c r="G488" s="402" t="inlineStr">
        <is>
          <t>СтМатЗак</t>
        </is>
      </c>
      <c r="H488" s="402" t="inlineStr">
        <is>
          <t>Стоимость материалов заказчика</t>
        </is>
      </c>
      <c r="I488" s="402" t="n"/>
      <c r="J488" s="402" t="n"/>
      <c r="K488" s="402" t="n">
        <v>227</v>
      </c>
      <c r="L488" s="402" t="n">
        <v>6</v>
      </c>
      <c r="M488" s="402" t="n">
        <v>3</v>
      </c>
      <c r="N488" s="402" t="inlineStr"/>
      <c r="O488" s="402" t="n">
        <v>0</v>
      </c>
      <c r="P488" s="402" t="n"/>
      <c r="Q488" s="402" t="n"/>
      <c r="R488" s="402" t="n"/>
      <c r="S488" s="402" t="n"/>
      <c r="T488" s="402" t="n"/>
      <c r="U488" s="402" t="n"/>
      <c r="V488" s="402" t="n"/>
      <c r="W488" s="402" t="n">
        <v>0</v>
      </c>
      <c r="X488" s="402" t="n">
        <v>1</v>
      </c>
      <c r="Y488" s="402" t="n">
        <v>0</v>
      </c>
      <c r="Z488" s="402" t="n"/>
      <c r="AA488" s="402" t="n"/>
      <c r="AB488" s="402" t="n"/>
    </row>
    <row r="489">
      <c r="A489" s="402" t="n">
        <v>50</v>
      </c>
      <c r="B489" s="402" t="n">
        <v>0</v>
      </c>
      <c r="C489" s="402" t="n">
        <v>0</v>
      </c>
      <c r="D489" s="402" t="n">
        <v>1</v>
      </c>
      <c r="E489" s="402" t="n">
        <v>228</v>
      </c>
      <c r="F489" s="402">
        <f>ROUND(Source!AY481,O489)</f>
        <v/>
      </c>
      <c r="G489" s="402" t="inlineStr">
        <is>
          <t>СтМатПод</t>
        </is>
      </c>
      <c r="H489" s="402" t="inlineStr">
        <is>
          <t>Стоимость материалов подрядчика</t>
        </is>
      </c>
      <c r="I489" s="402" t="n"/>
      <c r="J489" s="402" t="n"/>
      <c r="K489" s="402" t="n">
        <v>228</v>
      </c>
      <c r="L489" s="402" t="n">
        <v>7</v>
      </c>
      <c r="M489" s="402" t="n">
        <v>3</v>
      </c>
      <c r="N489" s="402" t="inlineStr"/>
      <c r="O489" s="402" t="n">
        <v>0</v>
      </c>
      <c r="P489" s="402" t="n"/>
      <c r="Q489" s="402" t="n"/>
      <c r="R489" s="402" t="n"/>
      <c r="S489" s="402" t="n"/>
      <c r="T489" s="402" t="n"/>
      <c r="U489" s="402" t="n"/>
      <c r="V489" s="402" t="n"/>
      <c r="W489" s="402" t="n">
        <v>0</v>
      </c>
      <c r="X489" s="402" t="n">
        <v>1</v>
      </c>
      <c r="Y489" s="402" t="n">
        <v>0</v>
      </c>
      <c r="Z489" s="402" t="n"/>
      <c r="AA489" s="402" t="n"/>
      <c r="AB489" s="402" t="n"/>
    </row>
    <row r="490">
      <c r="A490" s="402" t="n">
        <v>50</v>
      </c>
      <c r="B490" s="402" t="n">
        <v>0</v>
      </c>
      <c r="C490" s="402" t="n">
        <v>0</v>
      </c>
      <c r="D490" s="402" t="n">
        <v>1</v>
      </c>
      <c r="E490" s="402" t="n">
        <v>216</v>
      </c>
      <c r="F490" s="402">
        <f>ROUND(Source!AP481,O490)</f>
        <v/>
      </c>
      <c r="G490" s="402" t="inlineStr">
        <is>
          <t>Оборуд</t>
        </is>
      </c>
      <c r="H490" s="402" t="inlineStr">
        <is>
          <t>Стоимость оборудования (всего)</t>
        </is>
      </c>
      <c r="I490" s="402" t="n"/>
      <c r="J490" s="402" t="n"/>
      <c r="K490" s="402" t="n">
        <v>216</v>
      </c>
      <c r="L490" s="402" t="n">
        <v>8</v>
      </c>
      <c r="M490" s="402" t="n">
        <v>3</v>
      </c>
      <c r="N490" s="402" t="inlineStr"/>
      <c r="O490" s="402" t="n">
        <v>0</v>
      </c>
      <c r="P490" s="402" t="n"/>
      <c r="Q490" s="402" t="n"/>
      <c r="R490" s="402" t="n"/>
      <c r="S490" s="402" t="n"/>
      <c r="T490" s="402" t="n"/>
      <c r="U490" s="402" t="n"/>
      <c r="V490" s="402" t="n"/>
      <c r="W490" s="402" t="n">
        <v>0</v>
      </c>
      <c r="X490" s="402" t="n">
        <v>1</v>
      </c>
      <c r="Y490" s="402" t="n">
        <v>0</v>
      </c>
      <c r="Z490" s="402" t="n"/>
      <c r="AA490" s="402" t="n"/>
      <c r="AB490" s="402" t="n"/>
    </row>
    <row r="491">
      <c r="A491" s="402" t="n">
        <v>50</v>
      </c>
      <c r="B491" s="402" t="n">
        <v>0</v>
      </c>
      <c r="C491" s="402" t="n">
        <v>0</v>
      </c>
      <c r="D491" s="402" t="n">
        <v>1</v>
      </c>
      <c r="E491" s="402" t="n">
        <v>223</v>
      </c>
      <c r="F491" s="402">
        <f>ROUND(Source!AQ481,O491)</f>
        <v/>
      </c>
      <c r="G491" s="402" t="inlineStr">
        <is>
          <t>ОборудЗак</t>
        </is>
      </c>
      <c r="H491" s="402" t="inlineStr">
        <is>
          <t>Стоимость оборудования заказчика</t>
        </is>
      </c>
      <c r="I491" s="402" t="n"/>
      <c r="J491" s="402" t="n"/>
      <c r="K491" s="402" t="n">
        <v>223</v>
      </c>
      <c r="L491" s="402" t="n">
        <v>9</v>
      </c>
      <c r="M491" s="402" t="n">
        <v>3</v>
      </c>
      <c r="N491" s="402" t="inlineStr"/>
      <c r="O491" s="402" t="n">
        <v>0</v>
      </c>
      <c r="P491" s="402" t="n"/>
      <c r="Q491" s="402" t="n"/>
      <c r="R491" s="402" t="n"/>
      <c r="S491" s="402" t="n"/>
      <c r="T491" s="402" t="n"/>
      <c r="U491" s="402" t="n"/>
      <c r="V491" s="402" t="n"/>
      <c r="W491" s="402" t="n">
        <v>0</v>
      </c>
      <c r="X491" s="402" t="n">
        <v>1</v>
      </c>
      <c r="Y491" s="402" t="n">
        <v>0</v>
      </c>
      <c r="Z491" s="402" t="n"/>
      <c r="AA491" s="402" t="n"/>
      <c r="AB491" s="402" t="n"/>
    </row>
    <row r="492">
      <c r="A492" s="402" t="n">
        <v>50</v>
      </c>
      <c r="B492" s="402" t="n">
        <v>0</v>
      </c>
      <c r="C492" s="402" t="n">
        <v>0</v>
      </c>
      <c r="D492" s="402" t="n">
        <v>1</v>
      </c>
      <c r="E492" s="402" t="n">
        <v>229</v>
      </c>
      <c r="F492" s="402">
        <f>ROUND(Source!AZ481,O492)</f>
        <v/>
      </c>
      <c r="G492" s="402" t="inlineStr">
        <is>
          <t>ОборудПод</t>
        </is>
      </c>
      <c r="H492" s="402" t="inlineStr">
        <is>
          <t>Стоимость оборудования подрядчика</t>
        </is>
      </c>
      <c r="I492" s="402" t="n"/>
      <c r="J492" s="402" t="n"/>
      <c r="K492" s="402" t="n">
        <v>229</v>
      </c>
      <c r="L492" s="402" t="n">
        <v>10</v>
      </c>
      <c r="M492" s="402" t="n">
        <v>3</v>
      </c>
      <c r="N492" s="402" t="inlineStr"/>
      <c r="O492" s="402" t="n">
        <v>0</v>
      </c>
      <c r="P492" s="402" t="n"/>
      <c r="Q492" s="402" t="n"/>
      <c r="R492" s="402" t="n"/>
      <c r="S492" s="402" t="n"/>
      <c r="T492" s="402" t="n"/>
      <c r="U492" s="402" t="n"/>
      <c r="V492" s="402" t="n"/>
      <c r="W492" s="402" t="n">
        <v>0</v>
      </c>
      <c r="X492" s="402" t="n">
        <v>1</v>
      </c>
      <c r="Y492" s="402" t="n">
        <v>0</v>
      </c>
      <c r="Z492" s="402" t="n"/>
      <c r="AA492" s="402" t="n"/>
      <c r="AB492" s="402" t="n"/>
    </row>
    <row r="493">
      <c r="A493" s="402" t="n">
        <v>50</v>
      </c>
      <c r="B493" s="402" t="n">
        <v>0</v>
      </c>
      <c r="C493" s="402" t="n">
        <v>0</v>
      </c>
      <c r="D493" s="402" t="n">
        <v>1</v>
      </c>
      <c r="E493" s="402" t="n">
        <v>203</v>
      </c>
      <c r="F493" s="402">
        <f>ROUND(Source!Q481,O493)</f>
        <v/>
      </c>
      <c r="G493" s="402" t="inlineStr">
        <is>
          <t>ЭММ</t>
        </is>
      </c>
      <c r="H493" s="402" t="inlineStr">
        <is>
          <t>Эксплуатация машин</t>
        </is>
      </c>
      <c r="I493" s="402" t="n"/>
      <c r="J493" s="402" t="n"/>
      <c r="K493" s="402" t="n">
        <v>203</v>
      </c>
      <c r="L493" s="402" t="n">
        <v>11</v>
      </c>
      <c r="M493" s="402" t="n">
        <v>3</v>
      </c>
      <c r="N493" s="402" t="inlineStr"/>
      <c r="O493" s="402" t="n">
        <v>0</v>
      </c>
      <c r="P493" s="402" t="n"/>
      <c r="Q493" s="402" t="n"/>
      <c r="R493" s="402" t="n"/>
      <c r="S493" s="402" t="n"/>
      <c r="T493" s="402" t="n"/>
      <c r="U493" s="402" t="n"/>
      <c r="V493" s="402" t="n"/>
      <c r="W493" s="402" t="n">
        <v>0</v>
      </c>
      <c r="X493" s="402" t="n">
        <v>1</v>
      </c>
      <c r="Y493" s="402" t="n">
        <v>0</v>
      </c>
      <c r="Z493" s="402" t="n"/>
      <c r="AA493" s="402" t="n"/>
      <c r="AB493" s="402" t="n"/>
    </row>
    <row r="494">
      <c r="A494" s="402" t="n">
        <v>50</v>
      </c>
      <c r="B494" s="402" t="n">
        <v>0</v>
      </c>
      <c r="C494" s="402" t="n">
        <v>0</v>
      </c>
      <c r="D494" s="402" t="n">
        <v>1</v>
      </c>
      <c r="E494" s="402" t="n">
        <v>231</v>
      </c>
      <c r="F494" s="402">
        <f>ROUND(Source!BB481,O494)</f>
        <v/>
      </c>
      <c r="G494" s="402" t="inlineStr">
        <is>
          <t>ЭММсНРиСП</t>
        </is>
      </c>
      <c r="H494" s="402" t="inlineStr">
        <is>
          <t>Эксплуатация машин по ТСН-2001.16</t>
        </is>
      </c>
      <c r="I494" s="402" t="n"/>
      <c r="J494" s="402" t="n"/>
      <c r="K494" s="402" t="n">
        <v>231</v>
      </c>
      <c r="L494" s="402" t="n">
        <v>12</v>
      </c>
      <c r="M494" s="402" t="n">
        <v>3</v>
      </c>
      <c r="N494" s="402" t="inlineStr"/>
      <c r="O494" s="402" t="n">
        <v>0</v>
      </c>
      <c r="P494" s="402" t="n"/>
      <c r="Q494" s="402" t="n"/>
      <c r="R494" s="402" t="n"/>
      <c r="S494" s="402" t="n"/>
      <c r="T494" s="402" t="n"/>
      <c r="U494" s="402" t="n"/>
      <c r="V494" s="402" t="n"/>
      <c r="W494" s="402" t="n">
        <v>0</v>
      </c>
      <c r="X494" s="402" t="n">
        <v>1</v>
      </c>
      <c r="Y494" s="402" t="n">
        <v>0</v>
      </c>
      <c r="Z494" s="402" t="n"/>
      <c r="AA494" s="402" t="n"/>
      <c r="AB494" s="402" t="n"/>
    </row>
    <row r="495">
      <c r="A495" s="402" t="n">
        <v>50</v>
      </c>
      <c r="B495" s="402" t="n">
        <v>0</v>
      </c>
      <c r="C495" s="402" t="n">
        <v>0</v>
      </c>
      <c r="D495" s="402" t="n">
        <v>1</v>
      </c>
      <c r="E495" s="402" t="n">
        <v>204</v>
      </c>
      <c r="F495" s="402">
        <f>ROUND(Source!R481,O495)</f>
        <v/>
      </c>
      <c r="G495" s="402" t="inlineStr">
        <is>
          <t>ЗПМ</t>
        </is>
      </c>
      <c r="H495" s="402" t="inlineStr">
        <is>
          <t>ЗП машинистов</t>
        </is>
      </c>
      <c r="I495" s="402" t="n"/>
      <c r="J495" s="402" t="n"/>
      <c r="K495" s="402" t="n">
        <v>204</v>
      </c>
      <c r="L495" s="402" t="n">
        <v>13</v>
      </c>
      <c r="M495" s="402" t="n">
        <v>3</v>
      </c>
      <c r="N495" s="402" t="inlineStr"/>
      <c r="O495" s="402" t="n">
        <v>0</v>
      </c>
      <c r="P495" s="402" t="n"/>
      <c r="Q495" s="402" t="n"/>
      <c r="R495" s="402" t="n"/>
      <c r="S495" s="402" t="n"/>
      <c r="T495" s="402" t="n"/>
      <c r="U495" s="402" t="n"/>
      <c r="V495" s="402" t="n"/>
      <c r="W495" s="402" t="n">
        <v>0</v>
      </c>
      <c r="X495" s="402" t="n">
        <v>1</v>
      </c>
      <c r="Y495" s="402" t="n">
        <v>0</v>
      </c>
      <c r="Z495" s="402" t="n"/>
      <c r="AA495" s="402" t="n"/>
      <c r="AB495" s="402" t="n"/>
    </row>
    <row r="496">
      <c r="A496" s="402" t="n">
        <v>50</v>
      </c>
      <c r="B496" s="402" t="n">
        <v>0</v>
      </c>
      <c r="C496" s="402" t="n">
        <v>0</v>
      </c>
      <c r="D496" s="402" t="n">
        <v>1</v>
      </c>
      <c r="E496" s="402" t="n">
        <v>205</v>
      </c>
      <c r="F496" s="402">
        <f>ROUND(Source!S481,O496)</f>
        <v/>
      </c>
      <c r="G496" s="402" t="inlineStr">
        <is>
          <t>ОЗП</t>
        </is>
      </c>
      <c r="H496" s="402" t="inlineStr">
        <is>
          <t>Основная ЗП рабочих</t>
        </is>
      </c>
      <c r="I496" s="402" t="n"/>
      <c r="J496" s="402" t="n"/>
      <c r="K496" s="402" t="n">
        <v>205</v>
      </c>
      <c r="L496" s="402" t="n">
        <v>14</v>
      </c>
      <c r="M496" s="402" t="n">
        <v>3</v>
      </c>
      <c r="N496" s="402" t="inlineStr"/>
      <c r="O496" s="402" t="n">
        <v>0</v>
      </c>
      <c r="P496" s="402" t="n"/>
      <c r="Q496" s="402" t="n"/>
      <c r="R496" s="402" t="n"/>
      <c r="S496" s="402" t="n"/>
      <c r="T496" s="402" t="n"/>
      <c r="U496" s="402" t="n"/>
      <c r="V496" s="402" t="n"/>
      <c r="W496" s="402" t="n">
        <v>0</v>
      </c>
      <c r="X496" s="402" t="n">
        <v>1</v>
      </c>
      <c r="Y496" s="402" t="n">
        <v>0</v>
      </c>
      <c r="Z496" s="402" t="n"/>
      <c r="AA496" s="402" t="n"/>
      <c r="AB496" s="402" t="n"/>
    </row>
    <row r="497">
      <c r="A497" s="402" t="n">
        <v>50</v>
      </c>
      <c r="B497" s="402" t="n">
        <v>0</v>
      </c>
      <c r="C497" s="402" t="n">
        <v>0</v>
      </c>
      <c r="D497" s="402" t="n">
        <v>1</v>
      </c>
      <c r="E497" s="402" t="n">
        <v>232</v>
      </c>
      <c r="F497" s="402">
        <f>ROUND(Source!BC481,O497)</f>
        <v/>
      </c>
      <c r="G497" s="402" t="inlineStr">
        <is>
          <t>ОЗПсНРиСП</t>
        </is>
      </c>
      <c r="H497" s="402" t="inlineStr">
        <is>
          <t>Основная ЗП рабочих по ТСН-2001.16</t>
        </is>
      </c>
      <c r="I497" s="402" t="n"/>
      <c r="J497" s="402" t="n"/>
      <c r="K497" s="402" t="n">
        <v>232</v>
      </c>
      <c r="L497" s="402" t="n">
        <v>15</v>
      </c>
      <c r="M497" s="402" t="n">
        <v>3</v>
      </c>
      <c r="N497" s="402" t="inlineStr"/>
      <c r="O497" s="402" t="n">
        <v>0</v>
      </c>
      <c r="P497" s="402" t="n"/>
      <c r="Q497" s="402" t="n"/>
      <c r="R497" s="402" t="n"/>
      <c r="S497" s="402" t="n"/>
      <c r="T497" s="402" t="n"/>
      <c r="U497" s="402" t="n"/>
      <c r="V497" s="402" t="n"/>
      <c r="W497" s="402" t="n">
        <v>0</v>
      </c>
      <c r="X497" s="402" t="n">
        <v>1</v>
      </c>
      <c r="Y497" s="402" t="n">
        <v>0</v>
      </c>
      <c r="Z497" s="402" t="n"/>
      <c r="AA497" s="402" t="n"/>
      <c r="AB497" s="402" t="n"/>
    </row>
    <row r="498">
      <c r="A498" s="402" t="n">
        <v>50</v>
      </c>
      <c r="B498" s="402" t="n">
        <v>0</v>
      </c>
      <c r="C498" s="402" t="n">
        <v>0</v>
      </c>
      <c r="D498" s="402" t="n">
        <v>1</v>
      </c>
      <c r="E498" s="402" t="n">
        <v>214</v>
      </c>
      <c r="F498" s="402">
        <f>ROUND(Source!AS481,O498)</f>
        <v/>
      </c>
      <c r="G498" s="402" t="inlineStr">
        <is>
          <t>Строит</t>
        </is>
      </c>
      <c r="H498" s="402" t="inlineStr">
        <is>
          <t>Строительные работы с НР и СП</t>
        </is>
      </c>
      <c r="I498" s="402" t="n"/>
      <c r="J498" s="402" t="n"/>
      <c r="K498" s="402" t="n">
        <v>214</v>
      </c>
      <c r="L498" s="402" t="n">
        <v>16</v>
      </c>
      <c r="M498" s="402" t="n">
        <v>3</v>
      </c>
      <c r="N498" s="402" t="inlineStr"/>
      <c r="O498" s="402" t="n">
        <v>0</v>
      </c>
      <c r="P498" s="402" t="n"/>
      <c r="Q498" s="402" t="n"/>
      <c r="R498" s="402" t="n"/>
      <c r="S498" s="402" t="n"/>
      <c r="T498" s="402" t="n"/>
      <c r="U498" s="402" t="n"/>
      <c r="V498" s="402" t="n"/>
      <c r="W498" s="402" t="n">
        <v>0</v>
      </c>
      <c r="X498" s="402" t="n">
        <v>1</v>
      </c>
      <c r="Y498" s="402" t="n">
        <v>0</v>
      </c>
      <c r="Z498" s="402" t="n"/>
      <c r="AA498" s="402" t="n"/>
      <c r="AB498" s="402" t="n"/>
    </row>
    <row r="499">
      <c r="A499" s="402" t="n">
        <v>50</v>
      </c>
      <c r="B499" s="402" t="n">
        <v>0</v>
      </c>
      <c r="C499" s="402" t="n">
        <v>0</v>
      </c>
      <c r="D499" s="402" t="n">
        <v>1</v>
      </c>
      <c r="E499" s="402" t="n">
        <v>215</v>
      </c>
      <c r="F499" s="402">
        <f>ROUND(Source!AT481,O499)</f>
        <v/>
      </c>
      <c r="G499" s="402" t="inlineStr">
        <is>
          <t>Монтаж</t>
        </is>
      </c>
      <c r="H499" s="402" t="inlineStr">
        <is>
          <t>Монтажные работы с НР и СП</t>
        </is>
      </c>
      <c r="I499" s="402" t="n"/>
      <c r="J499" s="402" t="n"/>
      <c r="K499" s="402" t="n">
        <v>215</v>
      </c>
      <c r="L499" s="402" t="n">
        <v>17</v>
      </c>
      <c r="M499" s="402" t="n">
        <v>3</v>
      </c>
      <c r="N499" s="402" t="inlineStr"/>
      <c r="O499" s="402" t="n">
        <v>0</v>
      </c>
      <c r="P499" s="402" t="n"/>
      <c r="Q499" s="402" t="n"/>
      <c r="R499" s="402" t="n"/>
      <c r="S499" s="402" t="n"/>
      <c r="T499" s="402" t="n"/>
      <c r="U499" s="402" t="n"/>
      <c r="V499" s="402" t="n"/>
      <c r="W499" s="402" t="n">
        <v>0</v>
      </c>
      <c r="X499" s="402" t="n">
        <v>1</v>
      </c>
      <c r="Y499" s="402" t="n">
        <v>0</v>
      </c>
      <c r="Z499" s="402" t="n"/>
      <c r="AA499" s="402" t="n"/>
      <c r="AB499" s="402" t="n"/>
    </row>
    <row r="500">
      <c r="A500" s="402" t="n">
        <v>50</v>
      </c>
      <c r="B500" s="402" t="n">
        <v>0</v>
      </c>
      <c r="C500" s="402" t="n">
        <v>0</v>
      </c>
      <c r="D500" s="402" t="n">
        <v>1</v>
      </c>
      <c r="E500" s="402" t="n">
        <v>217</v>
      </c>
      <c r="F500" s="402">
        <f>ROUND(Source!AU481,O500)</f>
        <v/>
      </c>
      <c r="G500" s="402" t="inlineStr">
        <is>
          <t>Прочие</t>
        </is>
      </c>
      <c r="H500" s="402" t="inlineStr">
        <is>
          <t>Прочие работы с НР и СП</t>
        </is>
      </c>
      <c r="I500" s="402" t="n"/>
      <c r="J500" s="402" t="n"/>
      <c r="K500" s="402" t="n">
        <v>217</v>
      </c>
      <c r="L500" s="402" t="n">
        <v>18</v>
      </c>
      <c r="M500" s="402" t="n">
        <v>3</v>
      </c>
      <c r="N500" s="402" t="inlineStr"/>
      <c r="O500" s="402" t="n">
        <v>0</v>
      </c>
      <c r="P500" s="402" t="n"/>
      <c r="Q500" s="402" t="n"/>
      <c r="R500" s="402" t="n"/>
      <c r="S500" s="402" t="n"/>
      <c r="T500" s="402" t="n"/>
      <c r="U500" s="402" t="n"/>
      <c r="V500" s="402" t="n"/>
      <c r="W500" s="402" t="n">
        <v>0</v>
      </c>
      <c r="X500" s="402" t="n">
        <v>1</v>
      </c>
      <c r="Y500" s="402" t="n">
        <v>0</v>
      </c>
      <c r="Z500" s="402" t="n"/>
      <c r="AA500" s="402" t="n"/>
      <c r="AB500" s="402" t="n"/>
    </row>
    <row r="501">
      <c r="A501" s="402" t="n">
        <v>50</v>
      </c>
      <c r="B501" s="402" t="n">
        <v>0</v>
      </c>
      <c r="C501" s="402" t="n">
        <v>0</v>
      </c>
      <c r="D501" s="402" t="n">
        <v>1</v>
      </c>
      <c r="E501" s="402" t="n">
        <v>230</v>
      </c>
      <c r="F501" s="402">
        <f>ROUND(Source!BA481,O501)</f>
        <v/>
      </c>
      <c r="G501" s="402" t="inlineStr">
        <is>
          <t>ПрочиеЗатр</t>
        </is>
      </c>
      <c r="H501" s="402" t="inlineStr">
        <is>
          <t>Прочие затраты по ТСН-2001.16</t>
        </is>
      </c>
      <c r="I501" s="402" t="n"/>
      <c r="J501" s="402" t="n"/>
      <c r="K501" s="402" t="n">
        <v>230</v>
      </c>
      <c r="L501" s="402" t="n">
        <v>19</v>
      </c>
      <c r="M501" s="402" t="n">
        <v>3</v>
      </c>
      <c r="N501" s="402" t="inlineStr"/>
      <c r="O501" s="402" t="n">
        <v>0</v>
      </c>
      <c r="P501" s="402" t="n"/>
      <c r="Q501" s="402" t="n"/>
      <c r="R501" s="402" t="n"/>
      <c r="S501" s="402" t="n"/>
      <c r="T501" s="402" t="n"/>
      <c r="U501" s="402" t="n"/>
      <c r="V501" s="402" t="n"/>
      <c r="W501" s="402" t="n">
        <v>0</v>
      </c>
      <c r="X501" s="402" t="n">
        <v>1</v>
      </c>
      <c r="Y501" s="402" t="n">
        <v>0</v>
      </c>
      <c r="Z501" s="402" t="n"/>
      <c r="AA501" s="402" t="n"/>
      <c r="AB501" s="402" t="n"/>
    </row>
    <row r="502">
      <c r="A502" s="402" t="n">
        <v>50</v>
      </c>
      <c r="B502" s="402" t="n">
        <v>0</v>
      </c>
      <c r="C502" s="402" t="n">
        <v>0</v>
      </c>
      <c r="D502" s="402" t="n">
        <v>1</v>
      </c>
      <c r="E502" s="402" t="n">
        <v>206</v>
      </c>
      <c r="F502" s="402">
        <f>ROUND(Source!T481,O502)</f>
        <v/>
      </c>
      <c r="G502" s="402" t="inlineStr">
        <is>
          <t>ВозврМат</t>
        </is>
      </c>
      <c r="H502" s="402" t="inlineStr">
        <is>
          <t>Возврат материалов</t>
        </is>
      </c>
      <c r="I502" s="402" t="n"/>
      <c r="J502" s="402" t="n"/>
      <c r="K502" s="402" t="n">
        <v>206</v>
      </c>
      <c r="L502" s="402" t="n">
        <v>20</v>
      </c>
      <c r="M502" s="402" t="n">
        <v>3</v>
      </c>
      <c r="N502" s="402" t="inlineStr"/>
      <c r="O502" s="402" t="n">
        <v>0</v>
      </c>
      <c r="P502" s="402" t="n"/>
      <c r="Q502" s="402" t="n"/>
      <c r="R502" s="402" t="n"/>
      <c r="S502" s="402" t="n"/>
      <c r="T502" s="402" t="n"/>
      <c r="U502" s="402" t="n"/>
      <c r="V502" s="402" t="n"/>
      <c r="W502" s="402" t="n">
        <v>0</v>
      </c>
      <c r="X502" s="402" t="n">
        <v>1</v>
      </c>
      <c r="Y502" s="402" t="n">
        <v>0</v>
      </c>
      <c r="Z502" s="402" t="n"/>
      <c r="AA502" s="402" t="n"/>
      <c r="AB502" s="402" t="n"/>
    </row>
    <row r="503">
      <c r="A503" s="402" t="n">
        <v>50</v>
      </c>
      <c r="B503" s="402" t="n">
        <v>0</v>
      </c>
      <c r="C503" s="402" t="n">
        <v>0</v>
      </c>
      <c r="D503" s="402" t="n">
        <v>1</v>
      </c>
      <c r="E503" s="402" t="n">
        <v>207</v>
      </c>
      <c r="F503" s="402">
        <f>ROUND(Source!U481,O503)</f>
        <v/>
      </c>
      <c r="G503" s="402" t="inlineStr">
        <is>
          <t>ТрудСтр</t>
        </is>
      </c>
      <c r="H503" s="402" t="inlineStr">
        <is>
          <t>Трудозатраты строителей</t>
        </is>
      </c>
      <c r="I503" s="402" t="n"/>
      <c r="J503" s="402" t="n"/>
      <c r="K503" s="402" t="n">
        <v>207</v>
      </c>
      <c r="L503" s="402" t="n">
        <v>21</v>
      </c>
      <c r="M503" s="402" t="n">
        <v>3</v>
      </c>
      <c r="N503" s="402" t="inlineStr"/>
      <c r="O503" s="402" t="n">
        <v>7</v>
      </c>
      <c r="P503" s="402" t="n"/>
      <c r="Q503" s="402" t="n"/>
      <c r="R503" s="402" t="n"/>
      <c r="S503" s="402" t="n"/>
      <c r="T503" s="402" t="n"/>
      <c r="U503" s="402" t="n"/>
      <c r="V503" s="402" t="n"/>
      <c r="W503" s="402" t="n">
        <v>0</v>
      </c>
      <c r="X503" s="402" t="n">
        <v>1</v>
      </c>
      <c r="Y503" s="402" t="n">
        <v>0</v>
      </c>
      <c r="Z503" s="402" t="n"/>
      <c r="AA503" s="402" t="n"/>
      <c r="AB503" s="402" t="n"/>
    </row>
    <row r="504">
      <c r="A504" s="402" t="n">
        <v>50</v>
      </c>
      <c r="B504" s="402" t="n">
        <v>0</v>
      </c>
      <c r="C504" s="402" t="n">
        <v>0</v>
      </c>
      <c r="D504" s="402" t="n">
        <v>1</v>
      </c>
      <c r="E504" s="402" t="n">
        <v>208</v>
      </c>
      <c r="F504" s="402">
        <f>ROUND(Source!V481,O504)</f>
        <v/>
      </c>
      <c r="G504" s="402" t="inlineStr">
        <is>
          <t>ТрудМаш</t>
        </is>
      </c>
      <c r="H504" s="402" t="inlineStr">
        <is>
          <t>Трудозатраты машинистов</t>
        </is>
      </c>
      <c r="I504" s="402" t="n"/>
      <c r="J504" s="402" t="n"/>
      <c r="K504" s="402" t="n">
        <v>208</v>
      </c>
      <c r="L504" s="402" t="n">
        <v>22</v>
      </c>
      <c r="M504" s="402" t="n">
        <v>3</v>
      </c>
      <c r="N504" s="402" t="inlineStr"/>
      <c r="O504" s="402" t="n">
        <v>7</v>
      </c>
      <c r="P504" s="402" t="n"/>
      <c r="Q504" s="402" t="n"/>
      <c r="R504" s="402" t="n"/>
      <c r="S504" s="402" t="n"/>
      <c r="T504" s="402" t="n"/>
      <c r="U504" s="402" t="n"/>
      <c r="V504" s="402" t="n"/>
      <c r="W504" s="402" t="n">
        <v>0</v>
      </c>
      <c r="X504" s="402" t="n">
        <v>1</v>
      </c>
      <c r="Y504" s="402" t="n">
        <v>0</v>
      </c>
      <c r="Z504" s="402" t="n"/>
      <c r="AA504" s="402" t="n"/>
      <c r="AB504" s="402" t="n"/>
    </row>
    <row r="505">
      <c r="A505" s="402" t="n">
        <v>50</v>
      </c>
      <c r="B505" s="402" t="n">
        <v>0</v>
      </c>
      <c r="C505" s="402" t="n">
        <v>0</v>
      </c>
      <c r="D505" s="402" t="n">
        <v>1</v>
      </c>
      <c r="E505" s="402" t="n">
        <v>209</v>
      </c>
      <c r="F505" s="402">
        <f>ROUND(Source!W481,O505)</f>
        <v/>
      </c>
      <c r="G505" s="402" t="inlineStr">
        <is>
          <t>ТранспМат</t>
        </is>
      </c>
      <c r="H505" s="402" t="inlineStr">
        <is>
          <t>Транспорт материалов</t>
        </is>
      </c>
      <c r="I505" s="402" t="n"/>
      <c r="J505" s="402" t="n"/>
      <c r="K505" s="402" t="n">
        <v>209</v>
      </c>
      <c r="L505" s="402" t="n">
        <v>23</v>
      </c>
      <c r="M505" s="402" t="n">
        <v>3</v>
      </c>
      <c r="N505" s="402" t="inlineStr"/>
      <c r="O505" s="402" t="n">
        <v>0</v>
      </c>
      <c r="P505" s="402" t="n"/>
      <c r="Q505" s="402" t="n"/>
      <c r="R505" s="402" t="n"/>
      <c r="S505" s="402" t="n"/>
      <c r="T505" s="402" t="n"/>
      <c r="U505" s="402" t="n"/>
      <c r="V505" s="402" t="n"/>
      <c r="W505" s="402" t="n">
        <v>0</v>
      </c>
      <c r="X505" s="402" t="n">
        <v>1</v>
      </c>
      <c r="Y505" s="402" t="n">
        <v>0</v>
      </c>
      <c r="Z505" s="402" t="n"/>
      <c r="AA505" s="402" t="n"/>
      <c r="AB505" s="402" t="n"/>
    </row>
    <row r="506">
      <c r="A506" s="402" t="n">
        <v>50</v>
      </c>
      <c r="B506" s="402" t="n">
        <v>0</v>
      </c>
      <c r="C506" s="402" t="n">
        <v>0</v>
      </c>
      <c r="D506" s="402" t="n">
        <v>1</v>
      </c>
      <c r="E506" s="402" t="n">
        <v>233</v>
      </c>
      <c r="F506" s="402">
        <f>ROUND(Source!BD481,O506)</f>
        <v/>
      </c>
      <c r="G506" s="402" t="inlineStr">
        <is>
          <t>Перевозка</t>
        </is>
      </c>
      <c r="H506" s="402" t="inlineStr">
        <is>
          <t>Перевозка грузов</t>
        </is>
      </c>
      <c r="I506" s="402" t="n"/>
      <c r="J506" s="402" t="n"/>
      <c r="K506" s="402" t="n">
        <v>233</v>
      </c>
      <c r="L506" s="402" t="n">
        <v>24</v>
      </c>
      <c r="M506" s="402" t="n">
        <v>3</v>
      </c>
      <c r="N506" s="402" t="inlineStr"/>
      <c r="O506" s="402" t="n">
        <v>0</v>
      </c>
      <c r="P506" s="402" t="n"/>
      <c r="Q506" s="402" t="n"/>
      <c r="R506" s="402" t="n"/>
      <c r="S506" s="402" t="n"/>
      <c r="T506" s="402" t="n"/>
      <c r="U506" s="402" t="n"/>
      <c r="V506" s="402" t="n"/>
      <c r="W506" s="402" t="n">
        <v>0</v>
      </c>
      <c r="X506" s="402" t="n">
        <v>1</v>
      </c>
      <c r="Y506" s="402" t="n">
        <v>0</v>
      </c>
      <c r="Z506" s="402" t="n"/>
      <c r="AA506" s="402" t="n"/>
      <c r="AB506" s="402" t="n"/>
    </row>
    <row r="507">
      <c r="A507" s="402" t="n">
        <v>50</v>
      </c>
      <c r="B507" s="402" t="n">
        <v>0</v>
      </c>
      <c r="C507" s="402" t="n">
        <v>0</v>
      </c>
      <c r="D507" s="402" t="n">
        <v>1</v>
      </c>
      <c r="E507" s="402" t="n">
        <v>210</v>
      </c>
      <c r="F507" s="402">
        <f>ROUND(Source!X481,O507)</f>
        <v/>
      </c>
      <c r="G507" s="402" t="inlineStr">
        <is>
          <t>НР</t>
        </is>
      </c>
      <c r="H507" s="402" t="inlineStr">
        <is>
          <t>Накладные расходы</t>
        </is>
      </c>
      <c r="I507" s="402" t="n"/>
      <c r="J507" s="402" t="n"/>
      <c r="K507" s="402" t="n">
        <v>210</v>
      </c>
      <c r="L507" s="402" t="n">
        <v>25</v>
      </c>
      <c r="M507" s="402" t="n">
        <v>3</v>
      </c>
      <c r="N507" s="402" t="inlineStr"/>
      <c r="O507" s="402" t="n">
        <v>0</v>
      </c>
      <c r="P507" s="402" t="n"/>
      <c r="Q507" s="402" t="n"/>
      <c r="R507" s="402" t="n"/>
      <c r="S507" s="402" t="n"/>
      <c r="T507" s="402" t="n"/>
      <c r="U507" s="402" t="n"/>
      <c r="V507" s="402" t="n"/>
      <c r="W507" s="402" t="n">
        <v>0</v>
      </c>
      <c r="X507" s="402" t="n">
        <v>1</v>
      </c>
      <c r="Y507" s="402" t="n">
        <v>0</v>
      </c>
      <c r="Z507" s="402" t="n"/>
      <c r="AA507" s="402" t="n"/>
      <c r="AB507" s="402" t="n"/>
    </row>
    <row r="508">
      <c r="A508" s="402" t="n">
        <v>50</v>
      </c>
      <c r="B508" s="402" t="n">
        <v>0</v>
      </c>
      <c r="C508" s="402" t="n">
        <v>0</v>
      </c>
      <c r="D508" s="402" t="n">
        <v>1</v>
      </c>
      <c r="E508" s="402" t="n">
        <v>211</v>
      </c>
      <c r="F508" s="402">
        <f>ROUND(Source!Y481,O508)</f>
        <v/>
      </c>
      <c r="G508" s="402" t="inlineStr">
        <is>
          <t>СмПриб</t>
        </is>
      </c>
      <c r="H508" s="402" t="inlineStr">
        <is>
          <t>Сметная прибыль</t>
        </is>
      </c>
      <c r="I508" s="402" t="n"/>
      <c r="J508" s="402" t="n"/>
      <c r="K508" s="402" t="n">
        <v>211</v>
      </c>
      <c r="L508" s="402" t="n">
        <v>26</v>
      </c>
      <c r="M508" s="402" t="n">
        <v>3</v>
      </c>
      <c r="N508" s="402" t="inlineStr"/>
      <c r="O508" s="402" t="n">
        <v>0</v>
      </c>
      <c r="P508" s="402" t="n"/>
      <c r="Q508" s="402" t="n"/>
      <c r="R508" s="402" t="n"/>
      <c r="S508" s="402" t="n"/>
      <c r="T508" s="402" t="n"/>
      <c r="U508" s="402" t="n"/>
      <c r="V508" s="402" t="n"/>
      <c r="W508" s="402" t="n">
        <v>0</v>
      </c>
      <c r="X508" s="402" t="n">
        <v>1</v>
      </c>
      <c r="Y508" s="402" t="n">
        <v>0</v>
      </c>
      <c r="Z508" s="402" t="n"/>
      <c r="AA508" s="402" t="n"/>
      <c r="AB508" s="402" t="n"/>
    </row>
    <row r="509">
      <c r="A509" s="402" t="n">
        <v>50</v>
      </c>
      <c r="B509" s="402" t="n">
        <v>0</v>
      </c>
      <c r="C509" s="402" t="n">
        <v>0</v>
      </c>
      <c r="D509" s="402" t="n">
        <v>1</v>
      </c>
      <c r="E509" s="402" t="n">
        <v>224</v>
      </c>
      <c r="F509" s="402">
        <f>ROUND(Source!AR481,O509)</f>
        <v/>
      </c>
      <c r="G509" s="402" t="inlineStr">
        <is>
          <t>Всего</t>
        </is>
      </c>
      <c r="H509" s="402" t="inlineStr">
        <is>
          <t>Всего с НР и СП</t>
        </is>
      </c>
      <c r="I509" s="402" t="n"/>
      <c r="J509" s="402" t="n"/>
      <c r="K509" s="402" t="n">
        <v>224</v>
      </c>
      <c r="L509" s="402" t="n">
        <v>27</v>
      </c>
      <c r="M509" s="402" t="n">
        <v>3</v>
      </c>
      <c r="N509" s="402" t="inlineStr"/>
      <c r="O509" s="402" t="n">
        <v>0</v>
      </c>
      <c r="P509" s="402" t="n"/>
      <c r="Q509" s="402" t="n"/>
      <c r="R509" s="402" t="n"/>
      <c r="S509" s="402" t="n"/>
      <c r="T509" s="402" t="n"/>
      <c r="U509" s="402" t="n"/>
      <c r="V509" s="402" t="n"/>
      <c r="W509" s="402" t="n">
        <v>0</v>
      </c>
      <c r="X509" s="402" t="n">
        <v>1</v>
      </c>
      <c r="Y509" s="402" t="n">
        <v>0</v>
      </c>
      <c r="Z509" s="402" t="n"/>
      <c r="AA509" s="402" t="n"/>
      <c r="AB509" s="402" t="n"/>
    </row>
    <row r="510">
      <c r="A510" s="402" t="n">
        <v>50</v>
      </c>
      <c r="B510" s="402" t="n">
        <v>0</v>
      </c>
      <c r="C510" s="402" t="n">
        <v>0</v>
      </c>
      <c r="D510" s="402" t="n">
        <v>2</v>
      </c>
      <c r="E510" s="402" t="n">
        <v>0</v>
      </c>
      <c r="F510" s="402">
        <f>ROUND(F509,O510)</f>
        <v/>
      </c>
      <c r="G510" s="402" t="inlineStr">
        <is>
          <t>и1</t>
        </is>
      </c>
      <c r="H510" s="402" t="inlineStr">
        <is>
          <t>Итого</t>
        </is>
      </c>
      <c r="I510" s="402" t="n"/>
      <c r="J510" s="402" t="n"/>
      <c r="K510" s="402" t="n">
        <v>212</v>
      </c>
      <c r="L510" s="402" t="n">
        <v>28</v>
      </c>
      <c r="M510" s="402" t="n">
        <v>0</v>
      </c>
      <c r="N510" s="402" t="inlineStr"/>
      <c r="O510" s="402" t="n">
        <v>0</v>
      </c>
      <c r="P510" s="402" t="n"/>
      <c r="Q510" s="402" t="n"/>
      <c r="R510" s="402" t="n"/>
      <c r="S510" s="402" t="n"/>
      <c r="T510" s="402" t="n"/>
      <c r="U510" s="402" t="n"/>
      <c r="V510" s="402" t="n"/>
      <c r="W510" s="402" t="n">
        <v>0</v>
      </c>
      <c r="X510" s="402" t="n">
        <v>1</v>
      </c>
      <c r="Y510" s="402" t="n">
        <v>0</v>
      </c>
      <c r="Z510" s="402" t="n"/>
      <c r="AA510" s="402" t="n"/>
      <c r="AB510" s="402" t="n"/>
    </row>
    <row r="511">
      <c r="A511" s="402" t="n">
        <v>50</v>
      </c>
      <c r="B511" s="402" t="n">
        <v>0</v>
      </c>
      <c r="C511" s="402" t="n">
        <v>0</v>
      </c>
      <c r="D511" s="402" t="n">
        <v>2</v>
      </c>
      <c r="E511" s="402" t="n">
        <v>0</v>
      </c>
      <c r="F511" s="402">
        <f>ROUND(F510*0.22,O511)</f>
        <v/>
      </c>
      <c r="G511" s="402" t="inlineStr">
        <is>
          <t>и2</t>
        </is>
      </c>
      <c r="H511" s="402" t="inlineStr">
        <is>
          <t>НДС 22%</t>
        </is>
      </c>
      <c r="I511" s="402" t="n"/>
      <c r="J511" s="402" t="n"/>
      <c r="K511" s="402" t="n">
        <v>212</v>
      </c>
      <c r="L511" s="402" t="n">
        <v>29</v>
      </c>
      <c r="M511" s="402" t="n">
        <v>0</v>
      </c>
      <c r="N511" s="402" t="inlineStr"/>
      <c r="O511" s="402" t="n">
        <v>0</v>
      </c>
      <c r="P511" s="402" t="n"/>
      <c r="Q511" s="402" t="n"/>
      <c r="R511" s="402" t="n"/>
      <c r="S511" s="402" t="n"/>
      <c r="T511" s="402" t="n"/>
      <c r="U511" s="402" t="n"/>
      <c r="V511" s="402" t="n"/>
      <c r="W511" s="402" t="n">
        <v>0</v>
      </c>
      <c r="X511" s="402" t="n">
        <v>1</v>
      </c>
      <c r="Y511" s="402" t="n">
        <v>0</v>
      </c>
      <c r="Z511" s="402" t="n"/>
      <c r="AA511" s="402" t="n"/>
      <c r="AB511" s="402" t="n"/>
    </row>
    <row r="512">
      <c r="A512" s="402" t="n">
        <v>50</v>
      </c>
      <c r="B512" s="402" t="n">
        <v>0</v>
      </c>
      <c r="C512" s="402" t="n">
        <v>0</v>
      </c>
      <c r="D512" s="402" t="n">
        <v>2</v>
      </c>
      <c r="E512" s="402" t="n">
        <v>213</v>
      </c>
      <c r="F512" s="402">
        <f>ROUND(F510+F511,O512)</f>
        <v/>
      </c>
      <c r="G512" s="402" t="inlineStr">
        <is>
          <t>и3</t>
        </is>
      </c>
      <c r="H512" s="402" t="inlineStr">
        <is>
          <t>Всего</t>
        </is>
      </c>
      <c r="I512" s="402" t="n"/>
      <c r="J512" s="402" t="n"/>
      <c r="K512" s="402" t="n">
        <v>212</v>
      </c>
      <c r="L512" s="402" t="n">
        <v>30</v>
      </c>
      <c r="M512" s="402" t="n">
        <v>0</v>
      </c>
      <c r="N512" s="402" t="inlineStr"/>
      <c r="O512" s="402" t="n">
        <v>0</v>
      </c>
      <c r="P512" s="402" t="n"/>
      <c r="Q512" s="402" t="n"/>
      <c r="R512" s="402" t="n"/>
      <c r="S512" s="402" t="n"/>
      <c r="T512" s="402" t="n"/>
      <c r="U512" s="402" t="n"/>
      <c r="V512" s="402" t="n"/>
      <c r="W512" s="402" t="n">
        <v>0</v>
      </c>
      <c r="X512" s="402" t="n">
        <v>1</v>
      </c>
      <c r="Y512" s="402" t="n">
        <v>0</v>
      </c>
      <c r="Z512" s="402" t="n"/>
      <c r="AA512" s="402" t="n"/>
      <c r="AB512" s="402" t="n"/>
    </row>
    <row r="513"/>
    <row r="514">
      <c r="A514" s="399" t="n">
        <v>3</v>
      </c>
      <c r="B514" s="399" t="n">
        <v>0</v>
      </c>
      <c r="C514" s="399" t="n"/>
      <c r="D514" s="399">
        <f>ROW(A521)</f>
        <v/>
      </c>
      <c r="E514" s="399" t="n"/>
      <c r="F514" s="399" t="inlineStr">
        <is>
          <t>Новая локальная смета</t>
        </is>
      </c>
      <c r="G514" s="399" t="inlineStr">
        <is>
          <t>Текстильщиков 15</t>
        </is>
      </c>
      <c r="H514" s="399" t="inlineStr"/>
      <c r="I514" s="399" t="n">
        <v>0</v>
      </c>
      <c r="J514" s="399" t="inlineStr"/>
      <c r="K514" s="399" t="n">
        <v>0</v>
      </c>
      <c r="L514" s="399" t="inlineStr">
        <is>
          <t>Новая локальная смета</t>
        </is>
      </c>
      <c r="M514" s="399" t="inlineStr"/>
      <c r="N514" s="399" t="n"/>
      <c r="O514" s="399" t="n"/>
      <c r="P514" s="399" t="n"/>
      <c r="Q514" s="399" t="n"/>
      <c r="R514" s="399" t="n"/>
      <c r="S514" s="399" t="n">
        <v>0</v>
      </c>
      <c r="T514" s="399" t="n"/>
      <c r="U514" s="399" t="inlineStr"/>
      <c r="V514" s="399" t="n">
        <v>0</v>
      </c>
      <c r="W514" s="399" t="n"/>
      <c r="X514" s="399" t="n"/>
      <c r="Y514" s="399" t="n"/>
      <c r="Z514" s="399" t="n"/>
      <c r="AA514" s="399" t="n"/>
      <c r="AB514" s="399" t="inlineStr"/>
      <c r="AC514" s="399" t="inlineStr"/>
      <c r="AD514" s="399" t="inlineStr"/>
      <c r="AE514" s="399" t="inlineStr"/>
      <c r="AF514" s="399" t="inlineStr"/>
      <c r="AG514" s="399" t="inlineStr"/>
      <c r="AH514" s="399" t="n"/>
      <c r="AI514" s="399" t="n"/>
      <c r="AJ514" s="399" t="n"/>
      <c r="AK514" s="399" t="n"/>
      <c r="AL514" s="399" t="n"/>
      <c r="AM514" s="399" t="n"/>
      <c r="AN514" s="399" t="n"/>
      <c r="AO514" s="399" t="n"/>
      <c r="AP514" s="399" t="inlineStr"/>
      <c r="AQ514" s="399" t="inlineStr"/>
      <c r="AR514" s="399" t="inlineStr"/>
      <c r="AS514" s="399" t="n"/>
      <c r="AT514" s="399" t="n"/>
      <c r="AU514" s="399" t="n"/>
      <c r="AV514" s="399" t="n"/>
      <c r="AW514" s="399" t="n"/>
      <c r="AX514" s="399" t="n"/>
      <c r="AY514" s="399" t="n"/>
      <c r="AZ514" s="399" t="inlineStr"/>
      <c r="BA514" s="399" t="n"/>
      <c r="BB514" s="399" t="inlineStr"/>
      <c r="BC514" s="399" t="inlineStr"/>
      <c r="BD514" s="399" t="inlineStr"/>
      <c r="BE514" s="399" t="inlineStr"/>
      <c r="BF514" s="399" t="inlineStr"/>
      <c r="BG514" s="399" t="inlineStr"/>
      <c r="BH514" s="399" t="inlineStr"/>
      <c r="BI514" s="399" t="inlineStr"/>
      <c r="BJ514" s="399" t="inlineStr"/>
      <c r="BK514" s="399" t="inlineStr"/>
      <c r="BL514" s="399" t="inlineStr"/>
      <c r="BM514" s="399" t="inlineStr"/>
      <c r="BN514" s="399" t="inlineStr"/>
      <c r="BO514" s="399" t="inlineStr"/>
      <c r="BP514" s="399" t="inlineStr"/>
      <c r="BQ514" s="399" t="n"/>
      <c r="BR514" s="399" t="n"/>
      <c r="BS514" s="399" t="n"/>
      <c r="BT514" s="399" t="n"/>
      <c r="BU514" s="399" t="n"/>
      <c r="BV514" s="399" t="n"/>
      <c r="BW514" s="399" t="n"/>
      <c r="BX514" s="399" t="n">
        <v>0</v>
      </c>
      <c r="BY514" s="399" t="n"/>
      <c r="BZ514" s="399" t="n"/>
      <c r="CA514" s="399" t="n"/>
      <c r="CB514" s="399" t="n"/>
      <c r="CC514" s="399" t="n"/>
      <c r="CD514" s="399" t="n"/>
      <c r="CE514" s="399" t="n"/>
      <c r="CF514" s="399" t="n">
        <v>0</v>
      </c>
      <c r="CG514" s="399" t="n">
        <v>0</v>
      </c>
      <c r="CH514" s="399" t="n"/>
      <c r="CI514" s="399" t="inlineStr"/>
      <c r="CJ514" s="399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400" t="n">
        <v>52</v>
      </c>
      <c r="B516" s="400">
        <f>B521</f>
        <v/>
      </c>
      <c r="C516" s="400">
        <f>C521</f>
        <v/>
      </c>
      <c r="D516" s="400">
        <f>D521</f>
        <v/>
      </c>
      <c r="E516" s="400">
        <f>E521</f>
        <v/>
      </c>
      <c r="F516" s="400">
        <f>F521</f>
        <v/>
      </c>
      <c r="G516" s="400">
        <f>G521</f>
        <v/>
      </c>
      <c r="H516" s="400" t="n"/>
      <c r="I516" s="400" t="n"/>
      <c r="J516" s="400" t="n"/>
      <c r="K516" s="400" t="n"/>
      <c r="L516" s="400" t="n"/>
      <c r="M516" s="400" t="n"/>
      <c r="N516" s="400" t="n"/>
      <c r="O516" s="400">
        <f>O521</f>
        <v/>
      </c>
      <c r="P516" s="400">
        <f>P521</f>
        <v/>
      </c>
      <c r="Q516" s="400">
        <f>Q521</f>
        <v/>
      </c>
      <c r="R516" s="400">
        <f>R521</f>
        <v/>
      </c>
      <c r="S516" s="400">
        <f>S521</f>
        <v/>
      </c>
      <c r="T516" s="400">
        <f>T521</f>
        <v/>
      </c>
      <c r="U516" s="400">
        <f>U521</f>
        <v/>
      </c>
      <c r="V516" s="400">
        <f>V521</f>
        <v/>
      </c>
      <c r="W516" s="400">
        <f>W521</f>
        <v/>
      </c>
      <c r="X516" s="400">
        <f>X521</f>
        <v/>
      </c>
      <c r="Y516" s="400">
        <f>Y521</f>
        <v/>
      </c>
      <c r="Z516" s="400">
        <f>Z521</f>
        <v/>
      </c>
      <c r="AA516" s="400">
        <f>AA521</f>
        <v/>
      </c>
      <c r="AB516" s="400">
        <f>AB521</f>
        <v/>
      </c>
      <c r="AC516" s="400">
        <f>AC521</f>
        <v/>
      </c>
      <c r="AD516" s="400">
        <f>AD521</f>
        <v/>
      </c>
      <c r="AE516" s="400">
        <f>AE521</f>
        <v/>
      </c>
      <c r="AF516" s="400">
        <f>AF521</f>
        <v/>
      </c>
      <c r="AG516" s="400">
        <f>AG521</f>
        <v/>
      </c>
      <c r="AH516" s="400">
        <f>AH521</f>
        <v/>
      </c>
      <c r="AI516" s="400">
        <f>AI521</f>
        <v/>
      </c>
      <c r="AJ516" s="400">
        <f>AJ521</f>
        <v/>
      </c>
      <c r="AK516" s="400">
        <f>AK521</f>
        <v/>
      </c>
      <c r="AL516" s="400">
        <f>AL521</f>
        <v/>
      </c>
      <c r="AM516" s="400">
        <f>AM521</f>
        <v/>
      </c>
      <c r="AN516" s="400">
        <f>AN521</f>
        <v/>
      </c>
      <c r="AO516" s="400">
        <f>AO521</f>
        <v/>
      </c>
      <c r="AP516" s="400">
        <f>AP521</f>
        <v/>
      </c>
      <c r="AQ516" s="400">
        <f>AQ521</f>
        <v/>
      </c>
      <c r="AR516" s="400">
        <f>AR521</f>
        <v/>
      </c>
      <c r="AS516" s="400">
        <f>AS521</f>
        <v/>
      </c>
      <c r="AT516" s="400">
        <f>AT521</f>
        <v/>
      </c>
      <c r="AU516" s="400">
        <f>AU521</f>
        <v/>
      </c>
      <c r="AV516" s="400">
        <f>AV521</f>
        <v/>
      </c>
      <c r="AW516" s="400">
        <f>AW521</f>
        <v/>
      </c>
      <c r="AX516" s="400">
        <f>AX521</f>
        <v/>
      </c>
      <c r="AY516" s="400">
        <f>AY521</f>
        <v/>
      </c>
      <c r="AZ516" s="400">
        <f>AZ521</f>
        <v/>
      </c>
      <c r="BA516" s="400">
        <f>BA521</f>
        <v/>
      </c>
      <c r="BB516" s="400">
        <f>BB521</f>
        <v/>
      </c>
      <c r="BC516" s="400">
        <f>BC521</f>
        <v/>
      </c>
      <c r="BD516" s="400">
        <f>BD521</f>
        <v/>
      </c>
      <c r="BE516" s="400">
        <f>BE521</f>
        <v/>
      </c>
      <c r="BF516" s="400">
        <f>BF521</f>
        <v/>
      </c>
      <c r="BG516" s="400">
        <f>BG521</f>
        <v/>
      </c>
      <c r="BH516" s="400">
        <f>BH521</f>
        <v/>
      </c>
      <c r="BI516" s="400">
        <f>BI521</f>
        <v/>
      </c>
      <c r="BJ516" s="400">
        <f>BJ521</f>
        <v/>
      </c>
      <c r="BK516" s="400">
        <f>BK521</f>
        <v/>
      </c>
      <c r="BL516" s="400">
        <f>BL521</f>
        <v/>
      </c>
      <c r="BM516" s="400">
        <f>BM521</f>
        <v/>
      </c>
      <c r="BN516" s="400">
        <f>BN521</f>
        <v/>
      </c>
      <c r="BO516" s="400">
        <f>BO521</f>
        <v/>
      </c>
      <c r="BP516" s="400">
        <f>BP521</f>
        <v/>
      </c>
      <c r="BQ516" s="400">
        <f>BQ521</f>
        <v/>
      </c>
      <c r="BR516" s="400">
        <f>BR521</f>
        <v/>
      </c>
      <c r="BS516" s="400">
        <f>BS521</f>
        <v/>
      </c>
      <c r="BT516" s="400">
        <f>BT521</f>
        <v/>
      </c>
      <c r="BU516" s="400">
        <f>BU521</f>
        <v/>
      </c>
      <c r="BV516" s="400">
        <f>BV521</f>
        <v/>
      </c>
      <c r="BW516" s="400">
        <f>BW521</f>
        <v/>
      </c>
      <c r="BX516" s="400">
        <f>BX521</f>
        <v/>
      </c>
      <c r="BY516" s="400">
        <f>BY521</f>
        <v/>
      </c>
      <c r="BZ516" s="400">
        <f>BZ521</f>
        <v/>
      </c>
      <c r="CA516" s="400">
        <f>CA521</f>
        <v/>
      </c>
      <c r="CB516" s="400">
        <f>CB521</f>
        <v/>
      </c>
      <c r="CC516" s="400">
        <f>CC521</f>
        <v/>
      </c>
      <c r="CD516" s="400">
        <f>CD521</f>
        <v/>
      </c>
      <c r="CE516" s="400">
        <f>CE521</f>
        <v/>
      </c>
      <c r="CF516" s="400">
        <f>CF521</f>
        <v/>
      </c>
      <c r="CG516" s="400">
        <f>CG521</f>
        <v/>
      </c>
      <c r="CH516" s="400">
        <f>CH521</f>
        <v/>
      </c>
      <c r="CI516" s="400">
        <f>CI521</f>
        <v/>
      </c>
      <c r="CJ516" s="400">
        <f>CJ521</f>
        <v/>
      </c>
      <c r="CK516" s="400">
        <f>CK521</f>
        <v/>
      </c>
      <c r="CL516" s="400">
        <f>CL521</f>
        <v/>
      </c>
      <c r="CM516" s="400">
        <f>CM521</f>
        <v/>
      </c>
      <c r="CN516" s="400">
        <f>CN521</f>
        <v/>
      </c>
      <c r="CO516" s="400">
        <f>CO521</f>
        <v/>
      </c>
      <c r="CP516" s="400">
        <f>CP521</f>
        <v/>
      </c>
      <c r="CQ516" s="400">
        <f>CQ521</f>
        <v/>
      </c>
      <c r="CR516" s="400">
        <f>CR521</f>
        <v/>
      </c>
      <c r="CS516" s="400">
        <f>CS521</f>
        <v/>
      </c>
      <c r="CT516" s="400">
        <f>CT521</f>
        <v/>
      </c>
      <c r="CU516" s="400">
        <f>CU521</f>
        <v/>
      </c>
      <c r="CV516" s="400">
        <f>CV521</f>
        <v/>
      </c>
      <c r="CW516" s="400">
        <f>CW521</f>
        <v/>
      </c>
      <c r="CX516" s="400">
        <f>CX521</f>
        <v/>
      </c>
      <c r="CY516" s="400">
        <f>CY521</f>
        <v/>
      </c>
      <c r="CZ516" s="400">
        <f>CZ521</f>
        <v/>
      </c>
      <c r="DA516" s="400">
        <f>DA521</f>
        <v/>
      </c>
      <c r="DB516" s="400">
        <f>DB521</f>
        <v/>
      </c>
      <c r="DC516" s="400">
        <f>DC521</f>
        <v/>
      </c>
      <c r="DD516" s="400">
        <f>DD521</f>
        <v/>
      </c>
      <c r="DE516" s="400">
        <f>DE521</f>
        <v/>
      </c>
      <c r="DF516" s="400">
        <f>DF521</f>
        <v/>
      </c>
      <c r="DG516" s="401">
        <f>DG521</f>
        <v/>
      </c>
      <c r="DH516" s="401">
        <f>DH521</f>
        <v/>
      </c>
      <c r="DI516" s="401">
        <f>DI521</f>
        <v/>
      </c>
      <c r="DJ516" s="401">
        <f>DJ521</f>
        <v/>
      </c>
      <c r="DK516" s="401">
        <f>DK521</f>
        <v/>
      </c>
      <c r="DL516" s="401">
        <f>DL521</f>
        <v/>
      </c>
      <c r="DM516" s="401">
        <f>DM521</f>
        <v/>
      </c>
      <c r="DN516" s="401">
        <f>DN521</f>
        <v/>
      </c>
      <c r="DO516" s="401">
        <f>DO521</f>
        <v/>
      </c>
      <c r="DP516" s="401">
        <f>DP521</f>
        <v/>
      </c>
      <c r="DQ516" s="401">
        <f>DQ521</f>
        <v/>
      </c>
      <c r="DR516" s="401">
        <f>DR521</f>
        <v/>
      </c>
      <c r="DS516" s="401">
        <f>DS521</f>
        <v/>
      </c>
      <c r="DT516" s="401">
        <f>DT521</f>
        <v/>
      </c>
      <c r="DU516" s="401">
        <f>DU521</f>
        <v/>
      </c>
      <c r="DV516" s="401">
        <f>DV521</f>
        <v/>
      </c>
      <c r="DW516" s="401">
        <f>DW521</f>
        <v/>
      </c>
      <c r="DX516" s="401">
        <f>DX521</f>
        <v/>
      </c>
      <c r="DY516" s="401">
        <f>DY521</f>
        <v/>
      </c>
      <c r="DZ516" s="401">
        <f>DZ521</f>
        <v/>
      </c>
      <c r="EA516" s="401">
        <f>EA521</f>
        <v/>
      </c>
      <c r="EB516" s="401">
        <f>EB521</f>
        <v/>
      </c>
      <c r="EC516" s="401">
        <f>EC521</f>
        <v/>
      </c>
      <c r="ED516" s="401">
        <f>ED521</f>
        <v/>
      </c>
      <c r="EE516" s="401">
        <f>EE521</f>
        <v/>
      </c>
      <c r="EF516" s="401">
        <f>EF521</f>
        <v/>
      </c>
      <c r="EG516" s="401">
        <f>EG521</f>
        <v/>
      </c>
      <c r="EH516" s="401">
        <f>EH521</f>
        <v/>
      </c>
      <c r="EI516" s="401">
        <f>EI521</f>
        <v/>
      </c>
      <c r="EJ516" s="401">
        <f>EJ521</f>
        <v/>
      </c>
      <c r="EK516" s="401">
        <f>EK521</f>
        <v/>
      </c>
      <c r="EL516" s="401">
        <f>EL521</f>
        <v/>
      </c>
      <c r="EM516" s="401">
        <f>EM521</f>
        <v/>
      </c>
      <c r="EN516" s="401">
        <f>EN521</f>
        <v/>
      </c>
      <c r="EO516" s="401">
        <f>EO521</f>
        <v/>
      </c>
      <c r="EP516" s="401">
        <f>EP521</f>
        <v/>
      </c>
      <c r="EQ516" s="401">
        <f>EQ521</f>
        <v/>
      </c>
      <c r="ER516" s="401">
        <f>ER521</f>
        <v/>
      </c>
      <c r="ES516" s="401">
        <f>ES521</f>
        <v/>
      </c>
      <c r="ET516" s="401">
        <f>ET521</f>
        <v/>
      </c>
      <c r="EU516" s="401">
        <f>EU521</f>
        <v/>
      </c>
      <c r="EV516" s="401">
        <f>EV521</f>
        <v/>
      </c>
      <c r="EW516" s="401">
        <f>EW521</f>
        <v/>
      </c>
      <c r="EX516" s="401">
        <f>EX521</f>
        <v/>
      </c>
      <c r="EY516" s="401">
        <f>EY521</f>
        <v/>
      </c>
      <c r="EZ516" s="401">
        <f>EZ521</f>
        <v/>
      </c>
      <c r="FA516" s="401">
        <f>FA521</f>
        <v/>
      </c>
      <c r="FB516" s="401">
        <f>FB521</f>
        <v/>
      </c>
      <c r="FC516" s="401">
        <f>FC521</f>
        <v/>
      </c>
      <c r="FD516" s="401">
        <f>FD521</f>
        <v/>
      </c>
      <c r="FE516" s="401">
        <f>FE521</f>
        <v/>
      </c>
      <c r="FF516" s="401">
        <f>FF521</f>
        <v/>
      </c>
      <c r="FG516" s="401">
        <f>FG521</f>
        <v/>
      </c>
      <c r="FH516" s="401">
        <f>FH521</f>
        <v/>
      </c>
      <c r="FI516" s="401">
        <f>FI521</f>
        <v/>
      </c>
      <c r="FJ516" s="401">
        <f>FJ521</f>
        <v/>
      </c>
      <c r="FK516" s="401">
        <f>FK521</f>
        <v/>
      </c>
      <c r="FL516" s="401">
        <f>FL521</f>
        <v/>
      </c>
      <c r="FM516" s="401">
        <f>FM521</f>
        <v/>
      </c>
      <c r="FN516" s="401">
        <f>FN521</f>
        <v/>
      </c>
      <c r="FO516" s="401">
        <f>FO521</f>
        <v/>
      </c>
      <c r="FP516" s="401">
        <f>FP521</f>
        <v/>
      </c>
      <c r="FQ516" s="401">
        <f>FQ521</f>
        <v/>
      </c>
      <c r="FR516" s="401">
        <f>FR521</f>
        <v/>
      </c>
      <c r="FS516" s="401">
        <f>FS521</f>
        <v/>
      </c>
      <c r="FT516" s="401">
        <f>FT521</f>
        <v/>
      </c>
      <c r="FU516" s="401">
        <f>FU521</f>
        <v/>
      </c>
      <c r="FV516" s="401">
        <f>FV521</f>
        <v/>
      </c>
      <c r="FW516" s="401">
        <f>FW521</f>
        <v/>
      </c>
      <c r="FX516" s="401">
        <f>FX521</f>
        <v/>
      </c>
      <c r="FY516" s="401">
        <f>FY521</f>
        <v/>
      </c>
      <c r="FZ516" s="401">
        <f>FZ521</f>
        <v/>
      </c>
      <c r="GA516" s="401">
        <f>GA521</f>
        <v/>
      </c>
      <c r="GB516" s="401">
        <f>GB521</f>
        <v/>
      </c>
      <c r="GC516" s="401">
        <f>GC521</f>
        <v/>
      </c>
      <c r="GD516" s="401">
        <f>GD521</f>
        <v/>
      </c>
      <c r="GE516" s="401">
        <f>GE521</f>
        <v/>
      </c>
      <c r="GF516" s="401">
        <f>GF521</f>
        <v/>
      </c>
      <c r="GG516" s="401">
        <f>GG521</f>
        <v/>
      </c>
      <c r="GH516" s="401">
        <f>GH521</f>
        <v/>
      </c>
      <c r="GI516" s="401">
        <f>GI521</f>
        <v/>
      </c>
      <c r="GJ516" s="401">
        <f>GJ521</f>
        <v/>
      </c>
      <c r="GK516" s="401">
        <f>GK521</f>
        <v/>
      </c>
      <c r="GL516" s="401">
        <f>GL521</f>
        <v/>
      </c>
      <c r="GM516" s="401">
        <f>GM521</f>
        <v/>
      </c>
      <c r="GN516" s="401">
        <f>GN521</f>
        <v/>
      </c>
      <c r="GO516" s="401">
        <f>GO521</f>
        <v/>
      </c>
      <c r="GP516" s="401">
        <f>GP521</f>
        <v/>
      </c>
      <c r="GQ516" s="401">
        <f>GQ521</f>
        <v/>
      </c>
      <c r="GR516" s="401">
        <f>GR521</f>
        <v/>
      </c>
      <c r="GS516" s="401">
        <f>GS521</f>
        <v/>
      </c>
      <c r="GT516" s="401">
        <f>GT521</f>
        <v/>
      </c>
      <c r="GU516" s="401">
        <f>GU521</f>
        <v/>
      </c>
      <c r="GV516" s="401">
        <f>GV521</f>
        <v/>
      </c>
      <c r="GW516" s="401">
        <f>GW521</f>
        <v/>
      </c>
      <c r="GX516" s="401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400" t="n">
        <v>51</v>
      </c>
      <c r="B521" s="400">
        <f>B514</f>
        <v/>
      </c>
      <c r="C521" s="400">
        <f>A514</f>
        <v/>
      </c>
      <c r="D521" s="400">
        <f>ROW(A514)</f>
        <v/>
      </c>
      <c r="E521" s="400" t="n"/>
      <c r="F521" s="400">
        <f>IF(F514&lt;&gt;"",F514,"")</f>
        <v/>
      </c>
      <c r="G521" s="400">
        <f>IF(G514&lt;&gt;"",G514,"")</f>
        <v/>
      </c>
      <c r="H521" s="400" t="n">
        <v>0</v>
      </c>
      <c r="I521" s="400" t="n"/>
      <c r="J521" s="400" t="n"/>
      <c r="K521" s="400" t="n"/>
      <c r="L521" s="400" t="n"/>
      <c r="M521" s="400" t="n"/>
      <c r="N521" s="400" t="n"/>
      <c r="O521" s="400" t="n">
        <v>0</v>
      </c>
      <c r="P521" s="400" t="n">
        <v>0</v>
      </c>
      <c r="Q521" s="400" t="n">
        <v>0</v>
      </c>
      <c r="R521" s="400" t="n">
        <v>0</v>
      </c>
      <c r="S521" s="400" t="n">
        <v>0</v>
      </c>
      <c r="T521" s="400" t="n">
        <v>0</v>
      </c>
      <c r="U521" s="400" t="n">
        <v>0</v>
      </c>
      <c r="V521" s="400" t="n">
        <v>0</v>
      </c>
      <c r="W521" s="400" t="n">
        <v>0</v>
      </c>
      <c r="X521" s="400" t="n">
        <v>0</v>
      </c>
      <c r="Y521" s="400" t="n">
        <v>0</v>
      </c>
      <c r="Z521" s="400" t="n"/>
      <c r="AA521" s="400" t="n"/>
      <c r="AB521" s="400" t="n"/>
      <c r="AC521" s="400" t="n"/>
      <c r="AD521" s="400" t="n"/>
      <c r="AE521" s="400" t="n"/>
      <c r="AF521" s="400" t="n"/>
      <c r="AG521" s="400" t="n"/>
      <c r="AH521" s="400" t="n"/>
      <c r="AI521" s="400" t="n"/>
      <c r="AJ521" s="400" t="n"/>
      <c r="AK521" s="400" t="n"/>
      <c r="AL521" s="400" t="n"/>
      <c r="AM521" s="400" t="n"/>
      <c r="AN521" s="400" t="n"/>
      <c r="AO521" s="400">
        <f>ROUND(BX521,0)</f>
        <v/>
      </c>
      <c r="AP521" s="400">
        <f>ROUND(BY521,0)</f>
        <v/>
      </c>
      <c r="AQ521" s="400">
        <f>ROUND(BZ521,0)</f>
        <v/>
      </c>
      <c r="AR521" s="400">
        <f>ROUND(CA521,0)</f>
        <v/>
      </c>
      <c r="AS521" s="400">
        <f>ROUND(CB521,0)</f>
        <v/>
      </c>
      <c r="AT521" s="400">
        <f>ROUND(CC521,0)</f>
        <v/>
      </c>
      <c r="AU521" s="400">
        <f>ROUND(CD521,0)</f>
        <v/>
      </c>
      <c r="AV521" s="400">
        <f>ROUND(CE521,0)</f>
        <v/>
      </c>
      <c r="AW521" s="400">
        <f>ROUND(CF521,0)</f>
        <v/>
      </c>
      <c r="AX521" s="400">
        <f>ROUND(CG521,0)</f>
        <v/>
      </c>
      <c r="AY521" s="400">
        <f>ROUND(CH521,0)</f>
        <v/>
      </c>
      <c r="AZ521" s="400">
        <f>ROUND(CI521,0)</f>
        <v/>
      </c>
      <c r="BA521" s="400">
        <f>ROUND(CJ521,0)</f>
        <v/>
      </c>
      <c r="BB521" s="400">
        <f>ROUND(CK521,0)</f>
        <v/>
      </c>
      <c r="BC521" s="400">
        <f>ROUND(CL521,0)</f>
        <v/>
      </c>
      <c r="BD521" s="400">
        <f>ROUND(CM521,0)</f>
        <v/>
      </c>
      <c r="BE521" s="400" t="n"/>
      <c r="BF521" s="400" t="n"/>
      <c r="BG521" s="400" t="n"/>
      <c r="BH521" s="400" t="n"/>
      <c r="BI521" s="400" t="n"/>
      <c r="BJ521" s="400" t="n"/>
      <c r="BK521" s="400" t="n"/>
      <c r="BL521" s="400" t="n"/>
      <c r="BM521" s="400" t="n"/>
      <c r="BN521" s="400" t="n"/>
      <c r="BO521" s="400" t="n"/>
      <c r="BP521" s="400" t="n"/>
      <c r="BQ521" s="400" t="n"/>
      <c r="BR521" s="400" t="n"/>
      <c r="BS521" s="400" t="n"/>
      <c r="BT521" s="400" t="n"/>
      <c r="BU521" s="400" t="n"/>
      <c r="BV521" s="400" t="n"/>
      <c r="BW521" s="400" t="n"/>
      <c r="BX521" s="400" t="n"/>
      <c r="BY521" s="400" t="n"/>
      <c r="BZ521" s="400" t="n"/>
      <c r="CA521" s="400" t="n"/>
      <c r="CB521" s="400" t="n"/>
      <c r="CC521" s="400" t="n"/>
      <c r="CD521" s="400" t="n"/>
      <c r="CE521" s="400" t="n"/>
      <c r="CF521" s="400" t="n"/>
      <c r="CG521" s="400" t="n"/>
      <c r="CH521" s="400" t="n"/>
      <c r="CI521" s="400" t="n"/>
      <c r="CJ521" s="400" t="n"/>
      <c r="CK521" s="400" t="n"/>
      <c r="CL521" s="400" t="n"/>
      <c r="CM521" s="400" t="n"/>
      <c r="CN521" s="400" t="n"/>
      <c r="CO521" s="400" t="n"/>
      <c r="CP521" s="400" t="n"/>
      <c r="CQ521" s="400" t="n"/>
      <c r="CR521" s="400" t="n"/>
      <c r="CS521" s="400" t="n"/>
      <c r="CT521" s="400" t="n"/>
      <c r="CU521" s="400" t="n"/>
      <c r="CV521" s="400" t="n"/>
      <c r="CW521" s="400" t="n"/>
      <c r="CX521" s="400" t="n"/>
      <c r="CY521" s="400" t="n"/>
      <c r="CZ521" s="400" t="n"/>
      <c r="DA521" s="400" t="n"/>
      <c r="DB521" s="400" t="n"/>
      <c r="DC521" s="400" t="n"/>
      <c r="DD521" s="400" t="n"/>
      <c r="DE521" s="400" t="n"/>
      <c r="DF521" s="400" t="n"/>
      <c r="DG521" s="401" t="n"/>
      <c r="DH521" s="401" t="n"/>
      <c r="DI521" s="401" t="n"/>
      <c r="DJ521" s="401" t="n"/>
      <c r="DK521" s="401" t="n"/>
      <c r="DL521" s="401" t="n"/>
      <c r="DM521" s="401" t="n"/>
      <c r="DN521" s="401" t="n"/>
      <c r="DO521" s="401" t="n"/>
      <c r="DP521" s="401" t="n"/>
      <c r="DQ521" s="401" t="n"/>
      <c r="DR521" s="401" t="n"/>
      <c r="DS521" s="401" t="n"/>
      <c r="DT521" s="401" t="n"/>
      <c r="DU521" s="401" t="n"/>
      <c r="DV521" s="401" t="n"/>
      <c r="DW521" s="401" t="n"/>
      <c r="DX521" s="401" t="n"/>
      <c r="DY521" s="401" t="n"/>
      <c r="DZ521" s="401" t="n"/>
      <c r="EA521" s="401" t="n"/>
      <c r="EB521" s="401" t="n"/>
      <c r="EC521" s="401" t="n"/>
      <c r="ED521" s="401" t="n"/>
      <c r="EE521" s="401" t="n"/>
      <c r="EF521" s="401" t="n"/>
      <c r="EG521" s="401" t="n"/>
      <c r="EH521" s="401" t="n"/>
      <c r="EI521" s="401" t="n"/>
      <c r="EJ521" s="401" t="n"/>
      <c r="EK521" s="401" t="n"/>
      <c r="EL521" s="401" t="n"/>
      <c r="EM521" s="401" t="n"/>
      <c r="EN521" s="401" t="n"/>
      <c r="EO521" s="401" t="n"/>
      <c r="EP521" s="401" t="n"/>
      <c r="EQ521" s="401" t="n"/>
      <c r="ER521" s="401" t="n"/>
      <c r="ES521" s="401" t="n"/>
      <c r="ET521" s="401" t="n"/>
      <c r="EU521" s="401" t="n"/>
      <c r="EV521" s="401" t="n"/>
      <c r="EW521" s="401" t="n"/>
      <c r="EX521" s="401" t="n"/>
      <c r="EY521" s="401" t="n"/>
      <c r="EZ521" s="401" t="n"/>
      <c r="FA521" s="401" t="n"/>
      <c r="FB521" s="401" t="n"/>
      <c r="FC521" s="401" t="n"/>
      <c r="FD521" s="401" t="n"/>
      <c r="FE521" s="401" t="n"/>
      <c r="FF521" s="401" t="n"/>
      <c r="FG521" s="401" t="n"/>
      <c r="FH521" s="401" t="n"/>
      <c r="FI521" s="401" t="n"/>
      <c r="FJ521" s="401" t="n"/>
      <c r="FK521" s="401" t="n"/>
      <c r="FL521" s="401" t="n"/>
      <c r="FM521" s="401" t="n"/>
      <c r="FN521" s="401" t="n"/>
      <c r="FO521" s="401" t="n"/>
      <c r="FP521" s="401" t="n"/>
      <c r="FQ521" s="401" t="n"/>
      <c r="FR521" s="401" t="n"/>
      <c r="FS521" s="401" t="n"/>
      <c r="FT521" s="401" t="n"/>
      <c r="FU521" s="401" t="n"/>
      <c r="FV521" s="401" t="n"/>
      <c r="FW521" s="401" t="n"/>
      <c r="FX521" s="401" t="n"/>
      <c r="FY521" s="401" t="n"/>
      <c r="FZ521" s="401" t="n"/>
      <c r="GA521" s="401" t="n"/>
      <c r="GB521" s="401" t="n"/>
      <c r="GC521" s="401" t="n"/>
      <c r="GD521" s="401" t="n"/>
      <c r="GE521" s="401" t="n"/>
      <c r="GF521" s="401" t="n"/>
      <c r="GG521" s="401" t="n"/>
      <c r="GH521" s="401" t="n"/>
      <c r="GI521" s="401" t="n"/>
      <c r="GJ521" s="401" t="n"/>
      <c r="GK521" s="401" t="n"/>
      <c r="GL521" s="401" t="n"/>
      <c r="GM521" s="401" t="n"/>
      <c r="GN521" s="401" t="n"/>
      <c r="GO521" s="401" t="n"/>
      <c r="GP521" s="401" t="n"/>
      <c r="GQ521" s="401" t="n"/>
      <c r="GR521" s="401" t="n"/>
      <c r="GS521" s="401" t="n"/>
      <c r="GT521" s="401" t="n"/>
      <c r="GU521" s="401" t="n"/>
      <c r="GV521" s="401" t="n"/>
      <c r="GW521" s="401" t="n"/>
      <c r="GX521" s="401" t="n">
        <v>0</v>
      </c>
    </row>
    <row r="522"/>
    <row r="523">
      <c r="A523" s="402" t="n">
        <v>50</v>
      </c>
      <c r="B523" s="402" t="n">
        <v>0</v>
      </c>
      <c r="C523" s="402" t="n">
        <v>0</v>
      </c>
      <c r="D523" s="402" t="n">
        <v>1</v>
      </c>
      <c r="E523" s="402" t="n">
        <v>201</v>
      </c>
      <c r="F523" s="402">
        <f>ROUND(Source!O521,O523)</f>
        <v/>
      </c>
      <c r="G523" s="402" t="inlineStr">
        <is>
          <t>ПЗ</t>
        </is>
      </c>
      <c r="H523" s="402" t="inlineStr">
        <is>
          <t>Прямые затраты</t>
        </is>
      </c>
      <c r="I523" s="402" t="n"/>
      <c r="J523" s="402" t="n"/>
      <c r="K523" s="402" t="n">
        <v>201</v>
      </c>
      <c r="L523" s="402" t="n">
        <v>1</v>
      </c>
      <c r="M523" s="402" t="n">
        <v>3</v>
      </c>
      <c r="N523" s="402" t="inlineStr"/>
      <c r="O523" s="402" t="n">
        <v>0</v>
      </c>
      <c r="P523" s="402" t="n"/>
      <c r="Q523" s="402" t="n"/>
      <c r="R523" s="402" t="n"/>
      <c r="S523" s="402" t="n"/>
      <c r="T523" s="402" t="n"/>
      <c r="U523" s="402" t="n"/>
      <c r="V523" s="402" t="n"/>
      <c r="W523" s="402" t="n">
        <v>0</v>
      </c>
      <c r="X523" s="402" t="n">
        <v>1</v>
      </c>
      <c r="Y523" s="402" t="n">
        <v>0</v>
      </c>
      <c r="Z523" s="402" t="n"/>
      <c r="AA523" s="402" t="n"/>
      <c r="AB523" s="402" t="n"/>
    </row>
    <row r="524">
      <c r="A524" s="402" t="n">
        <v>50</v>
      </c>
      <c r="B524" s="402" t="n">
        <v>0</v>
      </c>
      <c r="C524" s="402" t="n">
        <v>0</v>
      </c>
      <c r="D524" s="402" t="n">
        <v>1</v>
      </c>
      <c r="E524" s="402" t="n">
        <v>202</v>
      </c>
      <c r="F524" s="402">
        <f>ROUND(Source!P521,O524)</f>
        <v/>
      </c>
      <c r="G524" s="402" t="inlineStr">
        <is>
          <t>СтМатОб</t>
        </is>
      </c>
      <c r="H524" s="402" t="inlineStr">
        <is>
          <t>Стоимость материальных ресурсов (всего)</t>
        </is>
      </c>
      <c r="I524" s="402" t="n"/>
      <c r="J524" s="402" t="n"/>
      <c r="K524" s="402" t="n">
        <v>202</v>
      </c>
      <c r="L524" s="402" t="n">
        <v>2</v>
      </c>
      <c r="M524" s="402" t="n">
        <v>3</v>
      </c>
      <c r="N524" s="402" t="inlineStr"/>
      <c r="O524" s="402" t="n">
        <v>0</v>
      </c>
      <c r="P524" s="402" t="n"/>
      <c r="Q524" s="402" t="n"/>
      <c r="R524" s="402" t="n"/>
      <c r="S524" s="402" t="n"/>
      <c r="T524" s="402" t="n"/>
      <c r="U524" s="402" t="n"/>
      <c r="V524" s="402" t="n"/>
      <c r="W524" s="402" t="n">
        <v>0</v>
      </c>
      <c r="X524" s="402" t="n">
        <v>1</v>
      </c>
      <c r="Y524" s="402" t="n">
        <v>0</v>
      </c>
      <c r="Z524" s="402" t="n"/>
      <c r="AA524" s="402" t="n"/>
      <c r="AB524" s="402" t="n"/>
    </row>
    <row r="525">
      <c r="A525" s="402" t="n">
        <v>50</v>
      </c>
      <c r="B525" s="402" t="n">
        <v>0</v>
      </c>
      <c r="C525" s="402" t="n">
        <v>0</v>
      </c>
      <c r="D525" s="402" t="n">
        <v>1</v>
      </c>
      <c r="E525" s="402" t="n">
        <v>222</v>
      </c>
      <c r="F525" s="402">
        <f>ROUND(Source!AO521,O525)</f>
        <v/>
      </c>
      <c r="G525" s="402" t="inlineStr">
        <is>
          <t>СтМатОбЗак</t>
        </is>
      </c>
      <c r="H525" s="402" t="inlineStr">
        <is>
          <t>Стоимость материалов и оборудования заказчика</t>
        </is>
      </c>
      <c r="I525" s="402" t="n"/>
      <c r="J525" s="402" t="n"/>
      <c r="K525" s="402" t="n">
        <v>222</v>
      </c>
      <c r="L525" s="402" t="n">
        <v>3</v>
      </c>
      <c r="M525" s="402" t="n">
        <v>3</v>
      </c>
      <c r="N525" s="402" t="inlineStr"/>
      <c r="O525" s="402" t="n">
        <v>0</v>
      </c>
      <c r="P525" s="402" t="n"/>
      <c r="Q525" s="402" t="n"/>
      <c r="R525" s="402" t="n"/>
      <c r="S525" s="402" t="n"/>
      <c r="T525" s="402" t="n"/>
      <c r="U525" s="402" t="n"/>
      <c r="V525" s="402" t="n"/>
      <c r="W525" s="402" t="n">
        <v>0</v>
      </c>
      <c r="X525" s="402" t="n">
        <v>1</v>
      </c>
      <c r="Y525" s="402" t="n">
        <v>0</v>
      </c>
      <c r="Z525" s="402" t="n"/>
      <c r="AA525" s="402" t="n"/>
      <c r="AB525" s="402" t="n"/>
    </row>
    <row r="526">
      <c r="A526" s="402" t="n">
        <v>50</v>
      </c>
      <c r="B526" s="402" t="n">
        <v>0</v>
      </c>
      <c r="C526" s="402" t="n">
        <v>0</v>
      </c>
      <c r="D526" s="402" t="n">
        <v>1</v>
      </c>
      <c r="E526" s="402" t="n">
        <v>225</v>
      </c>
      <c r="F526" s="402">
        <f>ROUND(Source!AV521,O526)</f>
        <v/>
      </c>
      <c r="G526" s="402" t="inlineStr">
        <is>
          <t>СтМатОбПод</t>
        </is>
      </c>
      <c r="H526" s="402" t="inlineStr">
        <is>
          <t>Стоимость материалов и оборудования подрядчика</t>
        </is>
      </c>
      <c r="I526" s="402" t="n"/>
      <c r="J526" s="402" t="n"/>
      <c r="K526" s="402" t="n">
        <v>225</v>
      </c>
      <c r="L526" s="402" t="n">
        <v>4</v>
      </c>
      <c r="M526" s="402" t="n">
        <v>3</v>
      </c>
      <c r="N526" s="402" t="inlineStr"/>
      <c r="O526" s="402" t="n">
        <v>0</v>
      </c>
      <c r="P526" s="402" t="n"/>
      <c r="Q526" s="402" t="n"/>
      <c r="R526" s="402" t="n"/>
      <c r="S526" s="402" t="n"/>
      <c r="T526" s="402" t="n"/>
      <c r="U526" s="402" t="n"/>
      <c r="V526" s="402" t="n"/>
      <c r="W526" s="402" t="n">
        <v>0</v>
      </c>
      <c r="X526" s="402" t="n">
        <v>1</v>
      </c>
      <c r="Y526" s="402" t="n">
        <v>0</v>
      </c>
      <c r="Z526" s="402" t="n"/>
      <c r="AA526" s="402" t="n"/>
      <c r="AB526" s="402" t="n"/>
    </row>
    <row r="527">
      <c r="A527" s="402" t="n">
        <v>50</v>
      </c>
      <c r="B527" s="402" t="n">
        <v>0</v>
      </c>
      <c r="C527" s="402" t="n">
        <v>0</v>
      </c>
      <c r="D527" s="402" t="n">
        <v>1</v>
      </c>
      <c r="E527" s="402" t="n">
        <v>226</v>
      </c>
      <c r="F527" s="402">
        <f>ROUND(Source!AW521,O527)</f>
        <v/>
      </c>
      <c r="G527" s="402" t="inlineStr">
        <is>
          <t>СтМат</t>
        </is>
      </c>
      <c r="H527" s="402" t="inlineStr">
        <is>
          <t>Стоимость материалов (всего)</t>
        </is>
      </c>
      <c r="I527" s="402" t="n"/>
      <c r="J527" s="402" t="n"/>
      <c r="K527" s="402" t="n">
        <v>226</v>
      </c>
      <c r="L527" s="402" t="n">
        <v>5</v>
      </c>
      <c r="M527" s="402" t="n">
        <v>3</v>
      </c>
      <c r="N527" s="402" t="inlineStr"/>
      <c r="O527" s="402" t="n">
        <v>0</v>
      </c>
      <c r="P527" s="402" t="n"/>
      <c r="Q527" s="402" t="n"/>
      <c r="R527" s="402" t="n"/>
      <c r="S527" s="402" t="n"/>
      <c r="T527" s="402" t="n"/>
      <c r="U527" s="402" t="n"/>
      <c r="V527" s="402" t="n"/>
      <c r="W527" s="402" t="n">
        <v>0</v>
      </c>
      <c r="X527" s="402" t="n">
        <v>1</v>
      </c>
      <c r="Y527" s="402" t="n">
        <v>0</v>
      </c>
      <c r="Z527" s="402" t="n"/>
      <c r="AA527" s="402" t="n"/>
      <c r="AB527" s="402" t="n"/>
    </row>
    <row r="528">
      <c r="A528" s="402" t="n">
        <v>50</v>
      </c>
      <c r="B528" s="402" t="n">
        <v>0</v>
      </c>
      <c r="C528" s="402" t="n">
        <v>0</v>
      </c>
      <c r="D528" s="402" t="n">
        <v>1</v>
      </c>
      <c r="E528" s="402" t="n">
        <v>227</v>
      </c>
      <c r="F528" s="402">
        <f>ROUND(Source!AX521,O528)</f>
        <v/>
      </c>
      <c r="G528" s="402" t="inlineStr">
        <is>
          <t>СтМатЗак</t>
        </is>
      </c>
      <c r="H528" s="402" t="inlineStr">
        <is>
          <t>Стоимость материалов заказчика</t>
        </is>
      </c>
      <c r="I528" s="402" t="n"/>
      <c r="J528" s="402" t="n"/>
      <c r="K528" s="402" t="n">
        <v>227</v>
      </c>
      <c r="L528" s="402" t="n">
        <v>6</v>
      </c>
      <c r="M528" s="402" t="n">
        <v>3</v>
      </c>
      <c r="N528" s="402" t="inlineStr"/>
      <c r="O528" s="402" t="n">
        <v>0</v>
      </c>
      <c r="P528" s="402" t="n"/>
      <c r="Q528" s="402" t="n"/>
      <c r="R528" s="402" t="n"/>
      <c r="S528" s="402" t="n"/>
      <c r="T528" s="402" t="n"/>
      <c r="U528" s="402" t="n"/>
      <c r="V528" s="402" t="n"/>
      <c r="W528" s="402" t="n">
        <v>0</v>
      </c>
      <c r="X528" s="402" t="n">
        <v>1</v>
      </c>
      <c r="Y528" s="402" t="n">
        <v>0</v>
      </c>
      <c r="Z528" s="402" t="n"/>
      <c r="AA528" s="402" t="n"/>
      <c r="AB528" s="402" t="n"/>
    </row>
    <row r="529">
      <c r="A529" s="402" t="n">
        <v>50</v>
      </c>
      <c r="B529" s="402" t="n">
        <v>0</v>
      </c>
      <c r="C529" s="402" t="n">
        <v>0</v>
      </c>
      <c r="D529" s="402" t="n">
        <v>1</v>
      </c>
      <c r="E529" s="402" t="n">
        <v>228</v>
      </c>
      <c r="F529" s="402">
        <f>ROUND(Source!AY521,O529)</f>
        <v/>
      </c>
      <c r="G529" s="402" t="inlineStr">
        <is>
          <t>СтМатПод</t>
        </is>
      </c>
      <c r="H529" s="402" t="inlineStr">
        <is>
          <t>Стоимость материалов подрядчика</t>
        </is>
      </c>
      <c r="I529" s="402" t="n"/>
      <c r="J529" s="402" t="n"/>
      <c r="K529" s="402" t="n">
        <v>228</v>
      </c>
      <c r="L529" s="402" t="n">
        <v>7</v>
      </c>
      <c r="M529" s="402" t="n">
        <v>3</v>
      </c>
      <c r="N529" s="402" t="inlineStr"/>
      <c r="O529" s="402" t="n">
        <v>0</v>
      </c>
      <c r="P529" s="402" t="n"/>
      <c r="Q529" s="402" t="n"/>
      <c r="R529" s="402" t="n"/>
      <c r="S529" s="402" t="n"/>
      <c r="T529" s="402" t="n"/>
      <c r="U529" s="402" t="n"/>
      <c r="V529" s="402" t="n"/>
      <c r="W529" s="402" t="n">
        <v>0</v>
      </c>
      <c r="X529" s="402" t="n">
        <v>1</v>
      </c>
      <c r="Y529" s="402" t="n">
        <v>0</v>
      </c>
      <c r="Z529" s="402" t="n"/>
      <c r="AA529" s="402" t="n"/>
      <c r="AB529" s="402" t="n"/>
    </row>
    <row r="530">
      <c r="A530" s="402" t="n">
        <v>50</v>
      </c>
      <c r="B530" s="402" t="n">
        <v>0</v>
      </c>
      <c r="C530" s="402" t="n">
        <v>0</v>
      </c>
      <c r="D530" s="402" t="n">
        <v>1</v>
      </c>
      <c r="E530" s="402" t="n">
        <v>216</v>
      </c>
      <c r="F530" s="402">
        <f>ROUND(Source!AP521,O530)</f>
        <v/>
      </c>
      <c r="G530" s="402" t="inlineStr">
        <is>
          <t>Оборуд</t>
        </is>
      </c>
      <c r="H530" s="402" t="inlineStr">
        <is>
          <t>Стоимость оборудования (всего)</t>
        </is>
      </c>
      <c r="I530" s="402" t="n"/>
      <c r="J530" s="402" t="n"/>
      <c r="K530" s="402" t="n">
        <v>216</v>
      </c>
      <c r="L530" s="402" t="n">
        <v>8</v>
      </c>
      <c r="M530" s="402" t="n">
        <v>3</v>
      </c>
      <c r="N530" s="402" t="inlineStr"/>
      <c r="O530" s="402" t="n">
        <v>0</v>
      </c>
      <c r="P530" s="402" t="n"/>
      <c r="Q530" s="402" t="n"/>
      <c r="R530" s="402" t="n"/>
      <c r="S530" s="402" t="n"/>
      <c r="T530" s="402" t="n"/>
      <c r="U530" s="402" t="n"/>
      <c r="V530" s="402" t="n"/>
      <c r="W530" s="402" t="n">
        <v>0</v>
      </c>
      <c r="X530" s="402" t="n">
        <v>1</v>
      </c>
      <c r="Y530" s="402" t="n">
        <v>0</v>
      </c>
      <c r="Z530" s="402" t="n"/>
      <c r="AA530" s="402" t="n"/>
      <c r="AB530" s="402" t="n"/>
    </row>
    <row r="531">
      <c r="A531" s="402" t="n">
        <v>50</v>
      </c>
      <c r="B531" s="402" t="n">
        <v>0</v>
      </c>
      <c r="C531" s="402" t="n">
        <v>0</v>
      </c>
      <c r="D531" s="402" t="n">
        <v>1</v>
      </c>
      <c r="E531" s="402" t="n">
        <v>223</v>
      </c>
      <c r="F531" s="402">
        <f>ROUND(Source!AQ521,O531)</f>
        <v/>
      </c>
      <c r="G531" s="402" t="inlineStr">
        <is>
          <t>ОборудЗак</t>
        </is>
      </c>
      <c r="H531" s="402" t="inlineStr">
        <is>
          <t>Стоимость оборудования заказчика</t>
        </is>
      </c>
      <c r="I531" s="402" t="n"/>
      <c r="J531" s="402" t="n"/>
      <c r="K531" s="402" t="n">
        <v>223</v>
      </c>
      <c r="L531" s="402" t="n">
        <v>9</v>
      </c>
      <c r="M531" s="402" t="n">
        <v>3</v>
      </c>
      <c r="N531" s="402" t="inlineStr"/>
      <c r="O531" s="402" t="n">
        <v>0</v>
      </c>
      <c r="P531" s="402" t="n"/>
      <c r="Q531" s="402" t="n"/>
      <c r="R531" s="402" t="n"/>
      <c r="S531" s="402" t="n"/>
      <c r="T531" s="402" t="n"/>
      <c r="U531" s="402" t="n"/>
      <c r="V531" s="402" t="n"/>
      <c r="W531" s="402" t="n">
        <v>0</v>
      </c>
      <c r="X531" s="402" t="n">
        <v>1</v>
      </c>
      <c r="Y531" s="402" t="n">
        <v>0</v>
      </c>
      <c r="Z531" s="402" t="n"/>
      <c r="AA531" s="402" t="n"/>
      <c r="AB531" s="402" t="n"/>
    </row>
    <row r="532">
      <c r="A532" s="402" t="n">
        <v>50</v>
      </c>
      <c r="B532" s="402" t="n">
        <v>0</v>
      </c>
      <c r="C532" s="402" t="n">
        <v>0</v>
      </c>
      <c r="D532" s="402" t="n">
        <v>1</v>
      </c>
      <c r="E532" s="402" t="n">
        <v>229</v>
      </c>
      <c r="F532" s="402">
        <f>ROUND(Source!AZ521,O532)</f>
        <v/>
      </c>
      <c r="G532" s="402" t="inlineStr">
        <is>
          <t>ОборудПод</t>
        </is>
      </c>
      <c r="H532" s="402" t="inlineStr">
        <is>
          <t>Стоимость оборудования подрядчика</t>
        </is>
      </c>
      <c r="I532" s="402" t="n"/>
      <c r="J532" s="402" t="n"/>
      <c r="K532" s="402" t="n">
        <v>229</v>
      </c>
      <c r="L532" s="402" t="n">
        <v>10</v>
      </c>
      <c r="M532" s="402" t="n">
        <v>3</v>
      </c>
      <c r="N532" s="402" t="inlineStr"/>
      <c r="O532" s="402" t="n">
        <v>0</v>
      </c>
      <c r="P532" s="402" t="n"/>
      <c r="Q532" s="402" t="n"/>
      <c r="R532" s="402" t="n"/>
      <c r="S532" s="402" t="n"/>
      <c r="T532" s="402" t="n"/>
      <c r="U532" s="402" t="n"/>
      <c r="V532" s="402" t="n"/>
      <c r="W532" s="402" t="n">
        <v>0</v>
      </c>
      <c r="X532" s="402" t="n">
        <v>1</v>
      </c>
      <c r="Y532" s="402" t="n">
        <v>0</v>
      </c>
      <c r="Z532" s="402" t="n"/>
      <c r="AA532" s="402" t="n"/>
      <c r="AB532" s="402" t="n"/>
    </row>
    <row r="533">
      <c r="A533" s="402" t="n">
        <v>50</v>
      </c>
      <c r="B533" s="402" t="n">
        <v>0</v>
      </c>
      <c r="C533" s="402" t="n">
        <v>0</v>
      </c>
      <c r="D533" s="402" t="n">
        <v>1</v>
      </c>
      <c r="E533" s="402" t="n">
        <v>203</v>
      </c>
      <c r="F533" s="402">
        <f>ROUND(Source!Q521,O533)</f>
        <v/>
      </c>
      <c r="G533" s="402" t="inlineStr">
        <is>
          <t>ЭММ</t>
        </is>
      </c>
      <c r="H533" s="402" t="inlineStr">
        <is>
          <t>Эксплуатация машин</t>
        </is>
      </c>
      <c r="I533" s="402" t="n"/>
      <c r="J533" s="402" t="n"/>
      <c r="K533" s="402" t="n">
        <v>203</v>
      </c>
      <c r="L533" s="402" t="n">
        <v>11</v>
      </c>
      <c r="M533" s="402" t="n">
        <v>3</v>
      </c>
      <c r="N533" s="402" t="inlineStr"/>
      <c r="O533" s="402" t="n">
        <v>0</v>
      </c>
      <c r="P533" s="402" t="n"/>
      <c r="Q533" s="402" t="n"/>
      <c r="R533" s="402" t="n"/>
      <c r="S533" s="402" t="n"/>
      <c r="T533" s="402" t="n"/>
      <c r="U533" s="402" t="n"/>
      <c r="V533" s="402" t="n"/>
      <c r="W533" s="402" t="n">
        <v>0</v>
      </c>
      <c r="X533" s="402" t="n">
        <v>1</v>
      </c>
      <c r="Y533" s="402" t="n">
        <v>0</v>
      </c>
      <c r="Z533" s="402" t="n"/>
      <c r="AA533" s="402" t="n"/>
      <c r="AB533" s="402" t="n"/>
    </row>
    <row r="534">
      <c r="A534" s="402" t="n">
        <v>50</v>
      </c>
      <c r="B534" s="402" t="n">
        <v>0</v>
      </c>
      <c r="C534" s="402" t="n">
        <v>0</v>
      </c>
      <c r="D534" s="402" t="n">
        <v>1</v>
      </c>
      <c r="E534" s="402" t="n">
        <v>231</v>
      </c>
      <c r="F534" s="402">
        <f>ROUND(Source!BB521,O534)</f>
        <v/>
      </c>
      <c r="G534" s="402" t="inlineStr">
        <is>
          <t>ЭММсНРиСП</t>
        </is>
      </c>
      <c r="H534" s="402" t="inlineStr">
        <is>
          <t>Эксплуатация машин по ТСН-2001.16</t>
        </is>
      </c>
      <c r="I534" s="402" t="n"/>
      <c r="J534" s="402" t="n"/>
      <c r="K534" s="402" t="n">
        <v>231</v>
      </c>
      <c r="L534" s="402" t="n">
        <v>12</v>
      </c>
      <c r="M534" s="402" t="n">
        <v>3</v>
      </c>
      <c r="N534" s="402" t="inlineStr"/>
      <c r="O534" s="402" t="n">
        <v>0</v>
      </c>
      <c r="P534" s="402" t="n"/>
      <c r="Q534" s="402" t="n"/>
      <c r="R534" s="402" t="n"/>
      <c r="S534" s="402" t="n"/>
      <c r="T534" s="402" t="n"/>
      <c r="U534" s="402" t="n"/>
      <c r="V534" s="402" t="n"/>
      <c r="W534" s="402" t="n">
        <v>0</v>
      </c>
      <c r="X534" s="402" t="n">
        <v>1</v>
      </c>
      <c r="Y534" s="402" t="n">
        <v>0</v>
      </c>
      <c r="Z534" s="402" t="n"/>
      <c r="AA534" s="402" t="n"/>
      <c r="AB534" s="402" t="n"/>
    </row>
    <row r="535">
      <c r="A535" s="402" t="n">
        <v>50</v>
      </c>
      <c r="B535" s="402" t="n">
        <v>0</v>
      </c>
      <c r="C535" s="402" t="n">
        <v>0</v>
      </c>
      <c r="D535" s="402" t="n">
        <v>1</v>
      </c>
      <c r="E535" s="402" t="n">
        <v>204</v>
      </c>
      <c r="F535" s="402">
        <f>ROUND(Source!R521,O535)</f>
        <v/>
      </c>
      <c r="G535" s="402" t="inlineStr">
        <is>
          <t>ЗПМ</t>
        </is>
      </c>
      <c r="H535" s="402" t="inlineStr">
        <is>
          <t>ЗП машинистов</t>
        </is>
      </c>
      <c r="I535" s="402" t="n"/>
      <c r="J535" s="402" t="n"/>
      <c r="K535" s="402" t="n">
        <v>204</v>
      </c>
      <c r="L535" s="402" t="n">
        <v>13</v>
      </c>
      <c r="M535" s="402" t="n">
        <v>3</v>
      </c>
      <c r="N535" s="402" t="inlineStr"/>
      <c r="O535" s="402" t="n">
        <v>0</v>
      </c>
      <c r="P535" s="402" t="n"/>
      <c r="Q535" s="402" t="n"/>
      <c r="R535" s="402" t="n"/>
      <c r="S535" s="402" t="n"/>
      <c r="T535" s="402" t="n"/>
      <c r="U535" s="402" t="n"/>
      <c r="V535" s="402" t="n"/>
      <c r="W535" s="402" t="n">
        <v>0</v>
      </c>
      <c r="X535" s="402" t="n">
        <v>1</v>
      </c>
      <c r="Y535" s="402" t="n">
        <v>0</v>
      </c>
      <c r="Z535" s="402" t="n"/>
      <c r="AA535" s="402" t="n"/>
      <c r="AB535" s="402" t="n"/>
    </row>
    <row r="536">
      <c r="A536" s="402" t="n">
        <v>50</v>
      </c>
      <c r="B536" s="402" t="n">
        <v>0</v>
      </c>
      <c r="C536" s="402" t="n">
        <v>0</v>
      </c>
      <c r="D536" s="402" t="n">
        <v>1</v>
      </c>
      <c r="E536" s="402" t="n">
        <v>205</v>
      </c>
      <c r="F536" s="402">
        <f>ROUND(Source!S521,O536)</f>
        <v/>
      </c>
      <c r="G536" s="402" t="inlineStr">
        <is>
          <t>ОЗП</t>
        </is>
      </c>
      <c r="H536" s="402" t="inlineStr">
        <is>
          <t>Основная ЗП рабочих</t>
        </is>
      </c>
      <c r="I536" s="402" t="n"/>
      <c r="J536" s="402" t="n"/>
      <c r="K536" s="402" t="n">
        <v>205</v>
      </c>
      <c r="L536" s="402" t="n">
        <v>14</v>
      </c>
      <c r="M536" s="402" t="n">
        <v>3</v>
      </c>
      <c r="N536" s="402" t="inlineStr"/>
      <c r="O536" s="402" t="n">
        <v>0</v>
      </c>
      <c r="P536" s="402" t="n"/>
      <c r="Q536" s="402" t="n"/>
      <c r="R536" s="402" t="n"/>
      <c r="S536" s="402" t="n"/>
      <c r="T536" s="402" t="n"/>
      <c r="U536" s="402" t="n"/>
      <c r="V536" s="402" t="n"/>
      <c r="W536" s="402" t="n">
        <v>0</v>
      </c>
      <c r="X536" s="402" t="n">
        <v>1</v>
      </c>
      <c r="Y536" s="402" t="n">
        <v>0</v>
      </c>
      <c r="Z536" s="402" t="n"/>
      <c r="AA536" s="402" t="n"/>
      <c r="AB536" s="402" t="n"/>
    </row>
    <row r="537">
      <c r="A537" s="402" t="n">
        <v>50</v>
      </c>
      <c r="B537" s="402" t="n">
        <v>0</v>
      </c>
      <c r="C537" s="402" t="n">
        <v>0</v>
      </c>
      <c r="D537" s="402" t="n">
        <v>1</v>
      </c>
      <c r="E537" s="402" t="n">
        <v>232</v>
      </c>
      <c r="F537" s="402">
        <f>ROUND(Source!BC521,O537)</f>
        <v/>
      </c>
      <c r="G537" s="402" t="inlineStr">
        <is>
          <t>ОЗПсНРиСП</t>
        </is>
      </c>
      <c r="H537" s="402" t="inlineStr">
        <is>
          <t>Основная ЗП рабочих по ТСН-2001.16</t>
        </is>
      </c>
      <c r="I537" s="402" t="n"/>
      <c r="J537" s="402" t="n"/>
      <c r="K537" s="402" t="n">
        <v>232</v>
      </c>
      <c r="L537" s="402" t="n">
        <v>15</v>
      </c>
      <c r="M537" s="402" t="n">
        <v>3</v>
      </c>
      <c r="N537" s="402" t="inlineStr"/>
      <c r="O537" s="402" t="n">
        <v>0</v>
      </c>
      <c r="P537" s="402" t="n"/>
      <c r="Q537" s="402" t="n"/>
      <c r="R537" s="402" t="n"/>
      <c r="S537" s="402" t="n"/>
      <c r="T537" s="402" t="n"/>
      <c r="U537" s="402" t="n"/>
      <c r="V537" s="402" t="n"/>
      <c r="W537" s="402" t="n">
        <v>0</v>
      </c>
      <c r="X537" s="402" t="n">
        <v>1</v>
      </c>
      <c r="Y537" s="402" t="n">
        <v>0</v>
      </c>
      <c r="Z537" s="402" t="n"/>
      <c r="AA537" s="402" t="n"/>
      <c r="AB537" s="402" t="n"/>
    </row>
    <row r="538">
      <c r="A538" s="402" t="n">
        <v>50</v>
      </c>
      <c r="B538" s="402" t="n">
        <v>0</v>
      </c>
      <c r="C538" s="402" t="n">
        <v>0</v>
      </c>
      <c r="D538" s="402" t="n">
        <v>1</v>
      </c>
      <c r="E538" s="402" t="n">
        <v>214</v>
      </c>
      <c r="F538" s="402">
        <f>ROUND(Source!AS521,O538)</f>
        <v/>
      </c>
      <c r="G538" s="402" t="inlineStr">
        <is>
          <t>Строит</t>
        </is>
      </c>
      <c r="H538" s="402" t="inlineStr">
        <is>
          <t>Строительные работы с НР и СП</t>
        </is>
      </c>
      <c r="I538" s="402" t="n"/>
      <c r="J538" s="402" t="n"/>
      <c r="K538" s="402" t="n">
        <v>214</v>
      </c>
      <c r="L538" s="402" t="n">
        <v>16</v>
      </c>
      <c r="M538" s="402" t="n">
        <v>3</v>
      </c>
      <c r="N538" s="402" t="inlineStr"/>
      <c r="O538" s="402" t="n">
        <v>0</v>
      </c>
      <c r="P538" s="402" t="n"/>
      <c r="Q538" s="402" t="n"/>
      <c r="R538" s="402" t="n"/>
      <c r="S538" s="402" t="n"/>
      <c r="T538" s="402" t="n"/>
      <c r="U538" s="402" t="n"/>
      <c r="V538" s="402" t="n"/>
      <c r="W538" s="402" t="n">
        <v>0</v>
      </c>
      <c r="X538" s="402" t="n">
        <v>1</v>
      </c>
      <c r="Y538" s="402" t="n">
        <v>0</v>
      </c>
      <c r="Z538" s="402" t="n"/>
      <c r="AA538" s="402" t="n"/>
      <c r="AB538" s="402" t="n"/>
    </row>
    <row r="539">
      <c r="A539" s="402" t="n">
        <v>50</v>
      </c>
      <c r="B539" s="402" t="n">
        <v>0</v>
      </c>
      <c r="C539" s="402" t="n">
        <v>0</v>
      </c>
      <c r="D539" s="402" t="n">
        <v>1</v>
      </c>
      <c r="E539" s="402" t="n">
        <v>215</v>
      </c>
      <c r="F539" s="402">
        <f>ROUND(Source!AT521,O539)</f>
        <v/>
      </c>
      <c r="G539" s="402" t="inlineStr">
        <is>
          <t>Монтаж</t>
        </is>
      </c>
      <c r="H539" s="402" t="inlineStr">
        <is>
          <t>Монтажные работы с НР и СП</t>
        </is>
      </c>
      <c r="I539" s="402" t="n"/>
      <c r="J539" s="402" t="n"/>
      <c r="K539" s="402" t="n">
        <v>215</v>
      </c>
      <c r="L539" s="402" t="n">
        <v>17</v>
      </c>
      <c r="M539" s="402" t="n">
        <v>3</v>
      </c>
      <c r="N539" s="402" t="inlineStr"/>
      <c r="O539" s="402" t="n">
        <v>0</v>
      </c>
      <c r="P539" s="402" t="n"/>
      <c r="Q539" s="402" t="n"/>
      <c r="R539" s="402" t="n"/>
      <c r="S539" s="402" t="n"/>
      <c r="T539" s="402" t="n"/>
      <c r="U539" s="402" t="n"/>
      <c r="V539" s="402" t="n"/>
      <c r="W539" s="402" t="n">
        <v>0</v>
      </c>
      <c r="X539" s="402" t="n">
        <v>1</v>
      </c>
      <c r="Y539" s="402" t="n">
        <v>0</v>
      </c>
      <c r="Z539" s="402" t="n"/>
      <c r="AA539" s="402" t="n"/>
      <c r="AB539" s="402" t="n"/>
    </row>
    <row r="540">
      <c r="A540" s="402" t="n">
        <v>50</v>
      </c>
      <c r="B540" s="402" t="n">
        <v>0</v>
      </c>
      <c r="C540" s="402" t="n">
        <v>0</v>
      </c>
      <c r="D540" s="402" t="n">
        <v>1</v>
      </c>
      <c r="E540" s="402" t="n">
        <v>217</v>
      </c>
      <c r="F540" s="402">
        <f>ROUND(Source!AU521,O540)</f>
        <v/>
      </c>
      <c r="G540" s="402" t="inlineStr">
        <is>
          <t>Прочие</t>
        </is>
      </c>
      <c r="H540" s="402" t="inlineStr">
        <is>
          <t>Прочие работы с НР и СП</t>
        </is>
      </c>
      <c r="I540" s="402" t="n"/>
      <c r="J540" s="402" t="n"/>
      <c r="K540" s="402" t="n">
        <v>217</v>
      </c>
      <c r="L540" s="402" t="n">
        <v>18</v>
      </c>
      <c r="M540" s="402" t="n">
        <v>3</v>
      </c>
      <c r="N540" s="402" t="inlineStr"/>
      <c r="O540" s="402" t="n">
        <v>0</v>
      </c>
      <c r="P540" s="402" t="n"/>
      <c r="Q540" s="402" t="n"/>
      <c r="R540" s="402" t="n"/>
      <c r="S540" s="402" t="n"/>
      <c r="T540" s="402" t="n"/>
      <c r="U540" s="402" t="n"/>
      <c r="V540" s="402" t="n"/>
      <c r="W540" s="402" t="n">
        <v>0</v>
      </c>
      <c r="X540" s="402" t="n">
        <v>1</v>
      </c>
      <c r="Y540" s="402" t="n">
        <v>0</v>
      </c>
      <c r="Z540" s="402" t="n"/>
      <c r="AA540" s="402" t="n"/>
      <c r="AB540" s="402" t="n"/>
    </row>
    <row r="541">
      <c r="A541" s="402" t="n">
        <v>50</v>
      </c>
      <c r="B541" s="402" t="n">
        <v>0</v>
      </c>
      <c r="C541" s="402" t="n">
        <v>0</v>
      </c>
      <c r="D541" s="402" t="n">
        <v>1</v>
      </c>
      <c r="E541" s="402" t="n">
        <v>230</v>
      </c>
      <c r="F541" s="402">
        <f>ROUND(Source!BA521,O541)</f>
        <v/>
      </c>
      <c r="G541" s="402" t="inlineStr">
        <is>
          <t>ПрочиеЗатр</t>
        </is>
      </c>
      <c r="H541" s="402" t="inlineStr">
        <is>
          <t>Прочие затраты по ТСН-2001.16</t>
        </is>
      </c>
      <c r="I541" s="402" t="n"/>
      <c r="J541" s="402" t="n"/>
      <c r="K541" s="402" t="n">
        <v>230</v>
      </c>
      <c r="L541" s="402" t="n">
        <v>19</v>
      </c>
      <c r="M541" s="402" t="n">
        <v>3</v>
      </c>
      <c r="N541" s="402" t="inlineStr"/>
      <c r="O541" s="402" t="n">
        <v>0</v>
      </c>
      <c r="P541" s="402" t="n"/>
      <c r="Q541" s="402" t="n"/>
      <c r="R541" s="402" t="n"/>
      <c r="S541" s="402" t="n"/>
      <c r="T541" s="402" t="n"/>
      <c r="U541" s="402" t="n"/>
      <c r="V541" s="402" t="n"/>
      <c r="W541" s="402" t="n">
        <v>0</v>
      </c>
      <c r="X541" s="402" t="n">
        <v>1</v>
      </c>
      <c r="Y541" s="402" t="n">
        <v>0</v>
      </c>
      <c r="Z541" s="402" t="n"/>
      <c r="AA541" s="402" t="n"/>
      <c r="AB541" s="402" t="n"/>
    </row>
    <row r="542">
      <c r="A542" s="402" t="n">
        <v>50</v>
      </c>
      <c r="B542" s="402" t="n">
        <v>0</v>
      </c>
      <c r="C542" s="402" t="n">
        <v>0</v>
      </c>
      <c r="D542" s="402" t="n">
        <v>1</v>
      </c>
      <c r="E542" s="402" t="n">
        <v>206</v>
      </c>
      <c r="F542" s="402">
        <f>ROUND(Source!T521,O542)</f>
        <v/>
      </c>
      <c r="G542" s="402" t="inlineStr">
        <is>
          <t>ВозврМат</t>
        </is>
      </c>
      <c r="H542" s="402" t="inlineStr">
        <is>
          <t>Возврат материалов</t>
        </is>
      </c>
      <c r="I542" s="402" t="n"/>
      <c r="J542" s="402" t="n"/>
      <c r="K542" s="402" t="n">
        <v>206</v>
      </c>
      <c r="L542" s="402" t="n">
        <v>20</v>
      </c>
      <c r="M542" s="402" t="n">
        <v>3</v>
      </c>
      <c r="N542" s="402" t="inlineStr"/>
      <c r="O542" s="402" t="n">
        <v>0</v>
      </c>
      <c r="P542" s="402" t="n"/>
      <c r="Q542" s="402" t="n"/>
      <c r="R542" s="402" t="n"/>
      <c r="S542" s="402" t="n"/>
      <c r="T542" s="402" t="n"/>
      <c r="U542" s="402" t="n"/>
      <c r="V542" s="402" t="n"/>
      <c r="W542" s="402" t="n">
        <v>0</v>
      </c>
      <c r="X542" s="402" t="n">
        <v>1</v>
      </c>
      <c r="Y542" s="402" t="n">
        <v>0</v>
      </c>
      <c r="Z542" s="402" t="n"/>
      <c r="AA542" s="402" t="n"/>
      <c r="AB542" s="402" t="n"/>
    </row>
    <row r="543">
      <c r="A543" s="402" t="n">
        <v>50</v>
      </c>
      <c r="B543" s="402" t="n">
        <v>0</v>
      </c>
      <c r="C543" s="402" t="n">
        <v>0</v>
      </c>
      <c r="D543" s="402" t="n">
        <v>1</v>
      </c>
      <c r="E543" s="402" t="n">
        <v>207</v>
      </c>
      <c r="F543" s="402">
        <f>ROUND(Source!U521,O543)</f>
        <v/>
      </c>
      <c r="G543" s="402" t="inlineStr">
        <is>
          <t>ТрудСтр</t>
        </is>
      </c>
      <c r="H543" s="402" t="inlineStr">
        <is>
          <t>Трудозатраты строителей</t>
        </is>
      </c>
      <c r="I543" s="402" t="n"/>
      <c r="J543" s="402" t="n"/>
      <c r="K543" s="402" t="n">
        <v>207</v>
      </c>
      <c r="L543" s="402" t="n">
        <v>21</v>
      </c>
      <c r="M543" s="402" t="n">
        <v>3</v>
      </c>
      <c r="N543" s="402" t="inlineStr"/>
      <c r="O543" s="402" t="n">
        <v>7</v>
      </c>
      <c r="P543" s="402" t="n"/>
      <c r="Q543" s="402" t="n"/>
      <c r="R543" s="402" t="n"/>
      <c r="S543" s="402" t="n"/>
      <c r="T543" s="402" t="n"/>
      <c r="U543" s="402" t="n"/>
      <c r="V543" s="402" t="n"/>
      <c r="W543" s="402" t="n">
        <v>0</v>
      </c>
      <c r="X543" s="402" t="n">
        <v>1</v>
      </c>
      <c r="Y543" s="402" t="n">
        <v>0</v>
      </c>
      <c r="Z543" s="402" t="n"/>
      <c r="AA543" s="402" t="n"/>
      <c r="AB543" s="402" t="n"/>
    </row>
    <row r="544">
      <c r="A544" s="402" t="n">
        <v>50</v>
      </c>
      <c r="B544" s="402" t="n">
        <v>0</v>
      </c>
      <c r="C544" s="402" t="n">
        <v>0</v>
      </c>
      <c r="D544" s="402" t="n">
        <v>1</v>
      </c>
      <c r="E544" s="402" t="n">
        <v>208</v>
      </c>
      <c r="F544" s="402">
        <f>ROUND(Source!V521,O544)</f>
        <v/>
      </c>
      <c r="G544" s="402" t="inlineStr">
        <is>
          <t>ТрудМаш</t>
        </is>
      </c>
      <c r="H544" s="402" t="inlineStr">
        <is>
          <t>Трудозатраты машинистов</t>
        </is>
      </c>
      <c r="I544" s="402" t="n"/>
      <c r="J544" s="402" t="n"/>
      <c r="K544" s="402" t="n">
        <v>208</v>
      </c>
      <c r="L544" s="402" t="n">
        <v>22</v>
      </c>
      <c r="M544" s="402" t="n">
        <v>3</v>
      </c>
      <c r="N544" s="402" t="inlineStr"/>
      <c r="O544" s="402" t="n">
        <v>7</v>
      </c>
      <c r="P544" s="402" t="n"/>
      <c r="Q544" s="402" t="n"/>
      <c r="R544" s="402" t="n"/>
      <c r="S544" s="402" t="n"/>
      <c r="T544" s="402" t="n"/>
      <c r="U544" s="402" t="n"/>
      <c r="V544" s="402" t="n"/>
      <c r="W544" s="402" t="n">
        <v>0</v>
      </c>
      <c r="X544" s="402" t="n">
        <v>1</v>
      </c>
      <c r="Y544" s="402" t="n">
        <v>0</v>
      </c>
      <c r="Z544" s="402" t="n"/>
      <c r="AA544" s="402" t="n"/>
      <c r="AB544" s="402" t="n"/>
    </row>
    <row r="545">
      <c r="A545" s="402" t="n">
        <v>50</v>
      </c>
      <c r="B545" s="402" t="n">
        <v>0</v>
      </c>
      <c r="C545" s="402" t="n">
        <v>0</v>
      </c>
      <c r="D545" s="402" t="n">
        <v>1</v>
      </c>
      <c r="E545" s="402" t="n">
        <v>209</v>
      </c>
      <c r="F545" s="402">
        <f>ROUND(Source!W521,O545)</f>
        <v/>
      </c>
      <c r="G545" s="402" t="inlineStr">
        <is>
          <t>ТранспМат</t>
        </is>
      </c>
      <c r="H545" s="402" t="inlineStr">
        <is>
          <t>Транспорт материалов</t>
        </is>
      </c>
      <c r="I545" s="402" t="n"/>
      <c r="J545" s="402" t="n"/>
      <c r="K545" s="402" t="n">
        <v>209</v>
      </c>
      <c r="L545" s="402" t="n">
        <v>23</v>
      </c>
      <c r="M545" s="402" t="n">
        <v>3</v>
      </c>
      <c r="N545" s="402" t="inlineStr"/>
      <c r="O545" s="402" t="n">
        <v>0</v>
      </c>
      <c r="P545" s="402" t="n"/>
      <c r="Q545" s="402" t="n"/>
      <c r="R545" s="402" t="n"/>
      <c r="S545" s="402" t="n"/>
      <c r="T545" s="402" t="n"/>
      <c r="U545" s="402" t="n"/>
      <c r="V545" s="402" t="n"/>
      <c r="W545" s="402" t="n">
        <v>0</v>
      </c>
      <c r="X545" s="402" t="n">
        <v>1</v>
      </c>
      <c r="Y545" s="402" t="n">
        <v>0</v>
      </c>
      <c r="Z545" s="402" t="n"/>
      <c r="AA545" s="402" t="n"/>
      <c r="AB545" s="402" t="n"/>
    </row>
    <row r="546">
      <c r="A546" s="402" t="n">
        <v>50</v>
      </c>
      <c r="B546" s="402" t="n">
        <v>0</v>
      </c>
      <c r="C546" s="402" t="n">
        <v>0</v>
      </c>
      <c r="D546" s="402" t="n">
        <v>1</v>
      </c>
      <c r="E546" s="402" t="n">
        <v>233</v>
      </c>
      <c r="F546" s="402">
        <f>ROUND(Source!BD521,O546)</f>
        <v/>
      </c>
      <c r="G546" s="402" t="inlineStr">
        <is>
          <t>Перевозка</t>
        </is>
      </c>
      <c r="H546" s="402" t="inlineStr">
        <is>
          <t>Перевозка грузов</t>
        </is>
      </c>
      <c r="I546" s="402" t="n"/>
      <c r="J546" s="402" t="n"/>
      <c r="K546" s="402" t="n">
        <v>233</v>
      </c>
      <c r="L546" s="402" t="n">
        <v>24</v>
      </c>
      <c r="M546" s="402" t="n">
        <v>3</v>
      </c>
      <c r="N546" s="402" t="inlineStr"/>
      <c r="O546" s="402" t="n">
        <v>0</v>
      </c>
      <c r="P546" s="402" t="n"/>
      <c r="Q546" s="402" t="n"/>
      <c r="R546" s="402" t="n"/>
      <c r="S546" s="402" t="n"/>
      <c r="T546" s="402" t="n"/>
      <c r="U546" s="402" t="n"/>
      <c r="V546" s="402" t="n"/>
      <c r="W546" s="402" t="n">
        <v>0</v>
      </c>
      <c r="X546" s="402" t="n">
        <v>1</v>
      </c>
      <c r="Y546" s="402" t="n">
        <v>0</v>
      </c>
      <c r="Z546" s="402" t="n"/>
      <c r="AA546" s="402" t="n"/>
      <c r="AB546" s="402" t="n"/>
    </row>
    <row r="547">
      <c r="A547" s="402" t="n">
        <v>50</v>
      </c>
      <c r="B547" s="402" t="n">
        <v>0</v>
      </c>
      <c r="C547" s="402" t="n">
        <v>0</v>
      </c>
      <c r="D547" s="402" t="n">
        <v>1</v>
      </c>
      <c r="E547" s="402" t="n">
        <v>210</v>
      </c>
      <c r="F547" s="402">
        <f>ROUND(Source!X521,O547)</f>
        <v/>
      </c>
      <c r="G547" s="402" t="inlineStr">
        <is>
          <t>НР</t>
        </is>
      </c>
      <c r="H547" s="402" t="inlineStr">
        <is>
          <t>Накладные расходы</t>
        </is>
      </c>
      <c r="I547" s="402" t="n"/>
      <c r="J547" s="402" t="n"/>
      <c r="K547" s="402" t="n">
        <v>210</v>
      </c>
      <c r="L547" s="402" t="n">
        <v>25</v>
      </c>
      <c r="M547" s="402" t="n">
        <v>3</v>
      </c>
      <c r="N547" s="402" t="inlineStr"/>
      <c r="O547" s="402" t="n">
        <v>0</v>
      </c>
      <c r="P547" s="402" t="n"/>
      <c r="Q547" s="402" t="n"/>
      <c r="R547" s="402" t="n"/>
      <c r="S547" s="402" t="n"/>
      <c r="T547" s="402" t="n"/>
      <c r="U547" s="402" t="n"/>
      <c r="V547" s="402" t="n"/>
      <c r="W547" s="402" t="n">
        <v>0</v>
      </c>
      <c r="X547" s="402" t="n">
        <v>1</v>
      </c>
      <c r="Y547" s="402" t="n">
        <v>0</v>
      </c>
      <c r="Z547" s="402" t="n"/>
      <c r="AA547" s="402" t="n"/>
      <c r="AB547" s="402" t="n"/>
    </row>
    <row r="548">
      <c r="A548" s="402" t="n">
        <v>50</v>
      </c>
      <c r="B548" s="402" t="n">
        <v>0</v>
      </c>
      <c r="C548" s="402" t="n">
        <v>0</v>
      </c>
      <c r="D548" s="402" t="n">
        <v>1</v>
      </c>
      <c r="E548" s="402" t="n">
        <v>211</v>
      </c>
      <c r="F548" s="402">
        <f>ROUND(Source!Y521,O548)</f>
        <v/>
      </c>
      <c r="G548" s="402" t="inlineStr">
        <is>
          <t>СмПриб</t>
        </is>
      </c>
      <c r="H548" s="402" t="inlineStr">
        <is>
          <t>Сметная прибыль</t>
        </is>
      </c>
      <c r="I548" s="402" t="n"/>
      <c r="J548" s="402" t="n"/>
      <c r="K548" s="402" t="n">
        <v>211</v>
      </c>
      <c r="L548" s="402" t="n">
        <v>26</v>
      </c>
      <c r="M548" s="402" t="n">
        <v>3</v>
      </c>
      <c r="N548" s="402" t="inlineStr"/>
      <c r="O548" s="402" t="n">
        <v>0</v>
      </c>
      <c r="P548" s="402" t="n"/>
      <c r="Q548" s="402" t="n"/>
      <c r="R548" s="402" t="n"/>
      <c r="S548" s="402" t="n"/>
      <c r="T548" s="402" t="n"/>
      <c r="U548" s="402" t="n"/>
      <c r="V548" s="402" t="n"/>
      <c r="W548" s="402" t="n">
        <v>0</v>
      </c>
      <c r="X548" s="402" t="n">
        <v>1</v>
      </c>
      <c r="Y548" s="402" t="n">
        <v>0</v>
      </c>
      <c r="Z548" s="402" t="n"/>
      <c r="AA548" s="402" t="n"/>
      <c r="AB548" s="402" t="n"/>
    </row>
    <row r="549">
      <c r="A549" s="402" t="n">
        <v>50</v>
      </c>
      <c r="B549" s="402" t="n">
        <v>0</v>
      </c>
      <c r="C549" s="402" t="n">
        <v>0</v>
      </c>
      <c r="D549" s="402" t="n">
        <v>1</v>
      </c>
      <c r="E549" s="402" t="n">
        <v>224</v>
      </c>
      <c r="F549" s="402">
        <f>ROUND(Source!AR521,O549)</f>
        <v/>
      </c>
      <c r="G549" s="402" t="inlineStr">
        <is>
          <t>Всего</t>
        </is>
      </c>
      <c r="H549" s="402" t="inlineStr">
        <is>
          <t>Всего с НР и СП</t>
        </is>
      </c>
      <c r="I549" s="402" t="n"/>
      <c r="J549" s="402" t="n"/>
      <c r="K549" s="402" t="n">
        <v>224</v>
      </c>
      <c r="L549" s="402" t="n">
        <v>27</v>
      </c>
      <c r="M549" s="402" t="n">
        <v>3</v>
      </c>
      <c r="N549" s="402" t="inlineStr"/>
      <c r="O549" s="402" t="n">
        <v>0</v>
      </c>
      <c r="P549" s="402" t="n"/>
      <c r="Q549" s="402" t="n"/>
      <c r="R549" s="402" t="n"/>
      <c r="S549" s="402" t="n"/>
      <c r="T549" s="402" t="n"/>
      <c r="U549" s="402" t="n"/>
      <c r="V549" s="402" t="n"/>
      <c r="W549" s="402" t="n">
        <v>0</v>
      </c>
      <c r="X549" s="402" t="n">
        <v>1</v>
      </c>
      <c r="Y549" s="402" t="n">
        <v>0</v>
      </c>
      <c r="Z549" s="402" t="n"/>
      <c r="AA549" s="402" t="n"/>
      <c r="AB549" s="402" t="n"/>
    </row>
    <row r="550">
      <c r="A550" s="402" t="n">
        <v>50</v>
      </c>
      <c r="B550" s="402" t="n">
        <v>0</v>
      </c>
      <c r="C550" s="402" t="n">
        <v>0</v>
      </c>
      <c r="D550" s="402" t="n">
        <v>2</v>
      </c>
      <c r="E550" s="402" t="n">
        <v>0</v>
      </c>
      <c r="F550" s="402">
        <f>ROUND(F549,O550)</f>
        <v/>
      </c>
      <c r="G550" s="402" t="inlineStr">
        <is>
          <t>и1</t>
        </is>
      </c>
      <c r="H550" s="402" t="inlineStr">
        <is>
          <t>Итого</t>
        </is>
      </c>
      <c r="I550" s="402" t="n"/>
      <c r="J550" s="402" t="n"/>
      <c r="K550" s="402" t="n">
        <v>212</v>
      </c>
      <c r="L550" s="402" t="n">
        <v>28</v>
      </c>
      <c r="M550" s="402" t="n">
        <v>0</v>
      </c>
      <c r="N550" s="402" t="inlineStr"/>
      <c r="O550" s="402" t="n">
        <v>0</v>
      </c>
      <c r="P550" s="402" t="n"/>
      <c r="Q550" s="402" t="n"/>
      <c r="R550" s="402" t="n"/>
      <c r="S550" s="402" t="n"/>
      <c r="T550" s="402" t="n"/>
      <c r="U550" s="402" t="n"/>
      <c r="V550" s="402" t="n"/>
      <c r="W550" s="402" t="n">
        <v>0</v>
      </c>
      <c r="X550" s="402" t="n">
        <v>1</v>
      </c>
      <c r="Y550" s="402" t="n">
        <v>0</v>
      </c>
      <c r="Z550" s="402" t="n"/>
      <c r="AA550" s="402" t="n"/>
      <c r="AB550" s="402" t="n"/>
    </row>
    <row r="551">
      <c r="A551" s="402" t="n">
        <v>50</v>
      </c>
      <c r="B551" s="402" t="n">
        <v>0</v>
      </c>
      <c r="C551" s="402" t="n">
        <v>0</v>
      </c>
      <c r="D551" s="402" t="n">
        <v>2</v>
      </c>
      <c r="E551" s="402" t="n">
        <v>0</v>
      </c>
      <c r="F551" s="402">
        <f>ROUND(F550*0.22,O551)</f>
        <v/>
      </c>
      <c r="G551" s="402" t="inlineStr">
        <is>
          <t>и2</t>
        </is>
      </c>
      <c r="H551" s="402" t="inlineStr">
        <is>
          <t>НДС 22%</t>
        </is>
      </c>
      <c r="I551" s="402" t="n"/>
      <c r="J551" s="402" t="n"/>
      <c r="K551" s="402" t="n">
        <v>212</v>
      </c>
      <c r="L551" s="402" t="n">
        <v>29</v>
      </c>
      <c r="M551" s="402" t="n">
        <v>0</v>
      </c>
      <c r="N551" s="402" t="inlineStr"/>
      <c r="O551" s="402" t="n">
        <v>0</v>
      </c>
      <c r="P551" s="402" t="n"/>
      <c r="Q551" s="402" t="n"/>
      <c r="R551" s="402" t="n"/>
      <c r="S551" s="402" t="n"/>
      <c r="T551" s="402" t="n"/>
      <c r="U551" s="402" t="n"/>
      <c r="V551" s="402" t="n"/>
      <c r="W551" s="402" t="n">
        <v>0</v>
      </c>
      <c r="X551" s="402" t="n">
        <v>1</v>
      </c>
      <c r="Y551" s="402" t="n">
        <v>0</v>
      </c>
      <c r="Z551" s="402" t="n"/>
      <c r="AA551" s="402" t="n"/>
      <c r="AB551" s="402" t="n"/>
    </row>
    <row r="552">
      <c r="A552" s="402" t="n">
        <v>50</v>
      </c>
      <c r="B552" s="402" t="n">
        <v>0</v>
      </c>
      <c r="C552" s="402" t="n">
        <v>0</v>
      </c>
      <c r="D552" s="402" t="n">
        <v>2</v>
      </c>
      <c r="E552" s="402" t="n">
        <v>213</v>
      </c>
      <c r="F552" s="402">
        <f>ROUND(F550+F551,O552)</f>
        <v/>
      </c>
      <c r="G552" s="402" t="inlineStr">
        <is>
          <t>и3</t>
        </is>
      </c>
      <c r="H552" s="402" t="inlineStr">
        <is>
          <t>Всего</t>
        </is>
      </c>
      <c r="I552" s="402" t="n"/>
      <c r="J552" s="402" t="n"/>
      <c r="K552" s="402" t="n">
        <v>212</v>
      </c>
      <c r="L552" s="402" t="n">
        <v>30</v>
      </c>
      <c r="M552" s="402" t="n">
        <v>0</v>
      </c>
      <c r="N552" s="402" t="inlineStr"/>
      <c r="O552" s="402" t="n">
        <v>0</v>
      </c>
      <c r="P552" s="402" t="n"/>
      <c r="Q552" s="402" t="n"/>
      <c r="R552" s="402" t="n"/>
      <c r="S552" s="402" t="n"/>
      <c r="T552" s="402" t="n"/>
      <c r="U552" s="402" t="n"/>
      <c r="V552" s="402" t="n"/>
      <c r="W552" s="402" t="n">
        <v>0</v>
      </c>
      <c r="X552" s="402" t="n">
        <v>1</v>
      </c>
      <c r="Y552" s="402" t="n">
        <v>0</v>
      </c>
      <c r="Z552" s="402" t="n"/>
      <c r="AA552" s="402" t="n"/>
      <c r="AB552" s="402" t="n"/>
    </row>
    <row r="553"/>
    <row r="554">
      <c r="A554" s="399" t="n">
        <v>3</v>
      </c>
      <c r="B554" s="399" t="n">
        <v>0</v>
      </c>
      <c r="C554" s="399" t="n"/>
      <c r="D554" s="399">
        <f>ROW(A564)</f>
        <v/>
      </c>
      <c r="E554" s="399" t="n"/>
      <c r="F554" s="399" t="inlineStr">
        <is>
          <t>Новая локальная смета</t>
        </is>
      </c>
      <c r="G554" s="399" t="inlineStr">
        <is>
          <t>Молодежная 7</t>
        </is>
      </c>
      <c r="H554" s="399" t="inlineStr"/>
      <c r="I554" s="399" t="n">
        <v>0</v>
      </c>
      <c r="J554" s="399" t="inlineStr"/>
      <c r="K554" s="399" t="n">
        <v>0</v>
      </c>
      <c r="L554" s="399" t="inlineStr">
        <is>
          <t>Новая локальная смета</t>
        </is>
      </c>
      <c r="M554" s="399" t="inlineStr"/>
      <c r="N554" s="399" t="n"/>
      <c r="O554" s="399" t="n"/>
      <c r="P554" s="399" t="n"/>
      <c r="Q554" s="399" t="n"/>
      <c r="R554" s="399" t="n"/>
      <c r="S554" s="399" t="n">
        <v>0</v>
      </c>
      <c r="T554" s="399" t="n"/>
      <c r="U554" s="399" t="inlineStr"/>
      <c r="V554" s="399" t="n">
        <v>0</v>
      </c>
      <c r="W554" s="399" t="n"/>
      <c r="X554" s="399" t="n"/>
      <c r="Y554" s="399" t="n"/>
      <c r="Z554" s="399" t="n"/>
      <c r="AA554" s="399" t="n"/>
      <c r="AB554" s="399" t="inlineStr"/>
      <c r="AC554" s="399" t="inlineStr"/>
      <c r="AD554" s="399" t="inlineStr"/>
      <c r="AE554" s="399" t="inlineStr"/>
      <c r="AF554" s="399" t="inlineStr"/>
      <c r="AG554" s="399" t="inlineStr"/>
      <c r="AH554" s="399" t="n"/>
      <c r="AI554" s="399" t="n"/>
      <c r="AJ554" s="399" t="n"/>
      <c r="AK554" s="399" t="n"/>
      <c r="AL554" s="399" t="n"/>
      <c r="AM554" s="399" t="n"/>
      <c r="AN554" s="399" t="n"/>
      <c r="AO554" s="399" t="n"/>
      <c r="AP554" s="399" t="inlineStr"/>
      <c r="AQ554" s="399" t="inlineStr"/>
      <c r="AR554" s="399" t="inlineStr"/>
      <c r="AS554" s="399" t="n"/>
      <c r="AT554" s="399" t="n"/>
      <c r="AU554" s="399" t="n"/>
      <c r="AV554" s="399" t="n"/>
      <c r="AW554" s="399" t="n"/>
      <c r="AX554" s="399" t="n"/>
      <c r="AY554" s="399" t="n"/>
      <c r="AZ554" s="399" t="inlineStr"/>
      <c r="BA554" s="399" t="n"/>
      <c r="BB554" s="399" t="inlineStr"/>
      <c r="BC554" s="399" t="inlineStr"/>
      <c r="BD554" s="399" t="inlineStr"/>
      <c r="BE554" s="399" t="inlineStr"/>
      <c r="BF554" s="399" t="inlineStr"/>
      <c r="BG554" s="399" t="inlineStr"/>
      <c r="BH554" s="399" t="inlineStr"/>
      <c r="BI554" s="399" t="inlineStr"/>
      <c r="BJ554" s="399" t="inlineStr"/>
      <c r="BK554" s="399" t="inlineStr"/>
      <c r="BL554" s="399" t="inlineStr"/>
      <c r="BM554" s="399" t="inlineStr"/>
      <c r="BN554" s="399" t="inlineStr"/>
      <c r="BO554" s="399" t="inlineStr"/>
      <c r="BP554" s="399" t="inlineStr"/>
      <c r="BQ554" s="399" t="n"/>
      <c r="BR554" s="399" t="n"/>
      <c r="BS554" s="399" t="n"/>
      <c r="BT554" s="399" t="n"/>
      <c r="BU554" s="399" t="n"/>
      <c r="BV554" s="399" t="n"/>
      <c r="BW554" s="399" t="n"/>
      <c r="BX554" s="399" t="n">
        <v>0</v>
      </c>
      <c r="BY554" s="399" t="n"/>
      <c r="BZ554" s="399" t="n"/>
      <c r="CA554" s="399" t="n"/>
      <c r="CB554" s="399" t="n"/>
      <c r="CC554" s="399" t="n"/>
      <c r="CD554" s="399" t="n"/>
      <c r="CE554" s="399" t="n"/>
      <c r="CF554" s="399" t="n">
        <v>0</v>
      </c>
      <c r="CG554" s="399" t="n">
        <v>0</v>
      </c>
      <c r="CH554" s="399" t="n"/>
      <c r="CI554" s="399" t="inlineStr"/>
      <c r="CJ554" s="399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400" t="n">
        <v>52</v>
      </c>
      <c r="B556" s="400">
        <f>B564</f>
        <v/>
      </c>
      <c r="C556" s="400">
        <f>C564</f>
        <v/>
      </c>
      <c r="D556" s="400">
        <f>D564</f>
        <v/>
      </c>
      <c r="E556" s="400">
        <f>E564</f>
        <v/>
      </c>
      <c r="F556" s="400">
        <f>F564</f>
        <v/>
      </c>
      <c r="G556" s="400">
        <f>G564</f>
        <v/>
      </c>
      <c r="H556" s="400" t="n"/>
      <c r="I556" s="400" t="n"/>
      <c r="J556" s="400" t="n"/>
      <c r="K556" s="400" t="n"/>
      <c r="L556" s="400" t="n"/>
      <c r="M556" s="400" t="n"/>
      <c r="N556" s="400" t="n"/>
      <c r="O556" s="400">
        <f>O564</f>
        <v/>
      </c>
      <c r="P556" s="400">
        <f>P564</f>
        <v/>
      </c>
      <c r="Q556" s="400">
        <f>Q564</f>
        <v/>
      </c>
      <c r="R556" s="400">
        <f>R564</f>
        <v/>
      </c>
      <c r="S556" s="400">
        <f>S564</f>
        <v/>
      </c>
      <c r="T556" s="400">
        <f>T564</f>
        <v/>
      </c>
      <c r="U556" s="400">
        <f>U564</f>
        <v/>
      </c>
      <c r="V556" s="400">
        <f>V564</f>
        <v/>
      </c>
      <c r="W556" s="400">
        <f>W564</f>
        <v/>
      </c>
      <c r="X556" s="400">
        <f>X564</f>
        <v/>
      </c>
      <c r="Y556" s="400">
        <f>Y564</f>
        <v/>
      </c>
      <c r="Z556" s="400">
        <f>Z564</f>
        <v/>
      </c>
      <c r="AA556" s="400">
        <f>AA564</f>
        <v/>
      </c>
      <c r="AB556" s="400">
        <f>AB564</f>
        <v/>
      </c>
      <c r="AC556" s="400">
        <f>AC564</f>
        <v/>
      </c>
      <c r="AD556" s="400">
        <f>AD564</f>
        <v/>
      </c>
      <c r="AE556" s="400">
        <f>AE564</f>
        <v/>
      </c>
      <c r="AF556" s="400">
        <f>AF564</f>
        <v/>
      </c>
      <c r="AG556" s="400">
        <f>AG564</f>
        <v/>
      </c>
      <c r="AH556" s="400">
        <f>AH564</f>
        <v/>
      </c>
      <c r="AI556" s="400">
        <f>AI564</f>
        <v/>
      </c>
      <c r="AJ556" s="400">
        <f>AJ564</f>
        <v/>
      </c>
      <c r="AK556" s="400">
        <f>AK564</f>
        <v/>
      </c>
      <c r="AL556" s="400">
        <f>AL564</f>
        <v/>
      </c>
      <c r="AM556" s="400">
        <f>AM564</f>
        <v/>
      </c>
      <c r="AN556" s="400">
        <f>AN564</f>
        <v/>
      </c>
      <c r="AO556" s="400">
        <f>AO564</f>
        <v/>
      </c>
      <c r="AP556" s="400">
        <f>AP564</f>
        <v/>
      </c>
      <c r="AQ556" s="400">
        <f>AQ564</f>
        <v/>
      </c>
      <c r="AR556" s="400">
        <f>AR564</f>
        <v/>
      </c>
      <c r="AS556" s="400">
        <f>AS564</f>
        <v/>
      </c>
      <c r="AT556" s="400">
        <f>AT564</f>
        <v/>
      </c>
      <c r="AU556" s="400">
        <f>AU564</f>
        <v/>
      </c>
      <c r="AV556" s="400">
        <f>AV564</f>
        <v/>
      </c>
      <c r="AW556" s="400">
        <f>AW564</f>
        <v/>
      </c>
      <c r="AX556" s="400">
        <f>AX564</f>
        <v/>
      </c>
      <c r="AY556" s="400">
        <f>AY564</f>
        <v/>
      </c>
      <c r="AZ556" s="400">
        <f>AZ564</f>
        <v/>
      </c>
      <c r="BA556" s="400">
        <f>BA564</f>
        <v/>
      </c>
      <c r="BB556" s="400">
        <f>BB564</f>
        <v/>
      </c>
      <c r="BC556" s="400">
        <f>BC564</f>
        <v/>
      </c>
      <c r="BD556" s="400">
        <f>BD564</f>
        <v/>
      </c>
      <c r="BE556" s="400">
        <f>BE564</f>
        <v/>
      </c>
      <c r="BF556" s="400">
        <f>BF564</f>
        <v/>
      </c>
      <c r="BG556" s="400">
        <f>BG564</f>
        <v/>
      </c>
      <c r="BH556" s="400">
        <f>BH564</f>
        <v/>
      </c>
      <c r="BI556" s="400">
        <f>BI564</f>
        <v/>
      </c>
      <c r="BJ556" s="400">
        <f>BJ564</f>
        <v/>
      </c>
      <c r="BK556" s="400">
        <f>BK564</f>
        <v/>
      </c>
      <c r="BL556" s="400">
        <f>BL564</f>
        <v/>
      </c>
      <c r="BM556" s="400">
        <f>BM564</f>
        <v/>
      </c>
      <c r="BN556" s="400">
        <f>BN564</f>
        <v/>
      </c>
      <c r="BO556" s="400">
        <f>BO564</f>
        <v/>
      </c>
      <c r="BP556" s="400">
        <f>BP564</f>
        <v/>
      </c>
      <c r="BQ556" s="400">
        <f>BQ564</f>
        <v/>
      </c>
      <c r="BR556" s="400">
        <f>BR564</f>
        <v/>
      </c>
      <c r="BS556" s="400">
        <f>BS564</f>
        <v/>
      </c>
      <c r="BT556" s="400">
        <f>BT564</f>
        <v/>
      </c>
      <c r="BU556" s="400">
        <f>BU564</f>
        <v/>
      </c>
      <c r="BV556" s="400">
        <f>BV564</f>
        <v/>
      </c>
      <c r="BW556" s="400">
        <f>BW564</f>
        <v/>
      </c>
      <c r="BX556" s="400">
        <f>BX564</f>
        <v/>
      </c>
      <c r="BY556" s="400">
        <f>BY564</f>
        <v/>
      </c>
      <c r="BZ556" s="400">
        <f>BZ564</f>
        <v/>
      </c>
      <c r="CA556" s="400">
        <f>CA564</f>
        <v/>
      </c>
      <c r="CB556" s="400">
        <f>CB564</f>
        <v/>
      </c>
      <c r="CC556" s="400">
        <f>CC564</f>
        <v/>
      </c>
      <c r="CD556" s="400">
        <f>CD564</f>
        <v/>
      </c>
      <c r="CE556" s="400">
        <f>CE564</f>
        <v/>
      </c>
      <c r="CF556" s="400">
        <f>CF564</f>
        <v/>
      </c>
      <c r="CG556" s="400">
        <f>CG564</f>
        <v/>
      </c>
      <c r="CH556" s="400">
        <f>CH564</f>
        <v/>
      </c>
      <c r="CI556" s="400">
        <f>CI564</f>
        <v/>
      </c>
      <c r="CJ556" s="400">
        <f>CJ564</f>
        <v/>
      </c>
      <c r="CK556" s="400">
        <f>CK564</f>
        <v/>
      </c>
      <c r="CL556" s="400">
        <f>CL564</f>
        <v/>
      </c>
      <c r="CM556" s="400">
        <f>CM564</f>
        <v/>
      </c>
      <c r="CN556" s="400">
        <f>CN564</f>
        <v/>
      </c>
      <c r="CO556" s="400">
        <f>CO564</f>
        <v/>
      </c>
      <c r="CP556" s="400">
        <f>CP564</f>
        <v/>
      </c>
      <c r="CQ556" s="400">
        <f>CQ564</f>
        <v/>
      </c>
      <c r="CR556" s="400">
        <f>CR564</f>
        <v/>
      </c>
      <c r="CS556" s="400">
        <f>CS564</f>
        <v/>
      </c>
      <c r="CT556" s="400">
        <f>CT564</f>
        <v/>
      </c>
      <c r="CU556" s="400">
        <f>CU564</f>
        <v/>
      </c>
      <c r="CV556" s="400">
        <f>CV564</f>
        <v/>
      </c>
      <c r="CW556" s="400">
        <f>CW564</f>
        <v/>
      </c>
      <c r="CX556" s="400">
        <f>CX564</f>
        <v/>
      </c>
      <c r="CY556" s="400">
        <f>CY564</f>
        <v/>
      </c>
      <c r="CZ556" s="400">
        <f>CZ564</f>
        <v/>
      </c>
      <c r="DA556" s="400">
        <f>DA564</f>
        <v/>
      </c>
      <c r="DB556" s="400">
        <f>DB564</f>
        <v/>
      </c>
      <c r="DC556" s="400">
        <f>DC564</f>
        <v/>
      </c>
      <c r="DD556" s="400">
        <f>DD564</f>
        <v/>
      </c>
      <c r="DE556" s="400">
        <f>DE564</f>
        <v/>
      </c>
      <c r="DF556" s="400">
        <f>DF564</f>
        <v/>
      </c>
      <c r="DG556" s="401">
        <f>DG564</f>
        <v/>
      </c>
      <c r="DH556" s="401">
        <f>DH564</f>
        <v/>
      </c>
      <c r="DI556" s="401">
        <f>DI564</f>
        <v/>
      </c>
      <c r="DJ556" s="401">
        <f>DJ564</f>
        <v/>
      </c>
      <c r="DK556" s="401">
        <f>DK564</f>
        <v/>
      </c>
      <c r="DL556" s="401">
        <f>DL564</f>
        <v/>
      </c>
      <c r="DM556" s="401">
        <f>DM564</f>
        <v/>
      </c>
      <c r="DN556" s="401">
        <f>DN564</f>
        <v/>
      </c>
      <c r="DO556" s="401">
        <f>DO564</f>
        <v/>
      </c>
      <c r="DP556" s="401">
        <f>DP564</f>
        <v/>
      </c>
      <c r="DQ556" s="401">
        <f>DQ564</f>
        <v/>
      </c>
      <c r="DR556" s="401">
        <f>DR564</f>
        <v/>
      </c>
      <c r="DS556" s="401">
        <f>DS564</f>
        <v/>
      </c>
      <c r="DT556" s="401">
        <f>DT564</f>
        <v/>
      </c>
      <c r="DU556" s="401">
        <f>DU564</f>
        <v/>
      </c>
      <c r="DV556" s="401">
        <f>DV564</f>
        <v/>
      </c>
      <c r="DW556" s="401">
        <f>DW564</f>
        <v/>
      </c>
      <c r="DX556" s="401">
        <f>DX564</f>
        <v/>
      </c>
      <c r="DY556" s="401">
        <f>DY564</f>
        <v/>
      </c>
      <c r="DZ556" s="401">
        <f>DZ564</f>
        <v/>
      </c>
      <c r="EA556" s="401">
        <f>EA564</f>
        <v/>
      </c>
      <c r="EB556" s="401">
        <f>EB564</f>
        <v/>
      </c>
      <c r="EC556" s="401">
        <f>EC564</f>
        <v/>
      </c>
      <c r="ED556" s="401">
        <f>ED564</f>
        <v/>
      </c>
      <c r="EE556" s="401">
        <f>EE564</f>
        <v/>
      </c>
      <c r="EF556" s="401">
        <f>EF564</f>
        <v/>
      </c>
      <c r="EG556" s="401">
        <f>EG564</f>
        <v/>
      </c>
      <c r="EH556" s="401">
        <f>EH564</f>
        <v/>
      </c>
      <c r="EI556" s="401">
        <f>EI564</f>
        <v/>
      </c>
      <c r="EJ556" s="401">
        <f>EJ564</f>
        <v/>
      </c>
      <c r="EK556" s="401">
        <f>EK564</f>
        <v/>
      </c>
      <c r="EL556" s="401">
        <f>EL564</f>
        <v/>
      </c>
      <c r="EM556" s="401">
        <f>EM564</f>
        <v/>
      </c>
      <c r="EN556" s="401">
        <f>EN564</f>
        <v/>
      </c>
      <c r="EO556" s="401">
        <f>EO564</f>
        <v/>
      </c>
      <c r="EP556" s="401">
        <f>EP564</f>
        <v/>
      </c>
      <c r="EQ556" s="401">
        <f>EQ564</f>
        <v/>
      </c>
      <c r="ER556" s="401">
        <f>ER564</f>
        <v/>
      </c>
      <c r="ES556" s="401">
        <f>ES564</f>
        <v/>
      </c>
      <c r="ET556" s="401">
        <f>ET564</f>
        <v/>
      </c>
      <c r="EU556" s="401">
        <f>EU564</f>
        <v/>
      </c>
      <c r="EV556" s="401">
        <f>EV564</f>
        <v/>
      </c>
      <c r="EW556" s="401">
        <f>EW564</f>
        <v/>
      </c>
      <c r="EX556" s="401">
        <f>EX564</f>
        <v/>
      </c>
      <c r="EY556" s="401">
        <f>EY564</f>
        <v/>
      </c>
      <c r="EZ556" s="401">
        <f>EZ564</f>
        <v/>
      </c>
      <c r="FA556" s="401">
        <f>FA564</f>
        <v/>
      </c>
      <c r="FB556" s="401">
        <f>FB564</f>
        <v/>
      </c>
      <c r="FC556" s="401">
        <f>FC564</f>
        <v/>
      </c>
      <c r="FD556" s="401">
        <f>FD564</f>
        <v/>
      </c>
      <c r="FE556" s="401">
        <f>FE564</f>
        <v/>
      </c>
      <c r="FF556" s="401">
        <f>FF564</f>
        <v/>
      </c>
      <c r="FG556" s="401">
        <f>FG564</f>
        <v/>
      </c>
      <c r="FH556" s="401">
        <f>FH564</f>
        <v/>
      </c>
      <c r="FI556" s="401">
        <f>FI564</f>
        <v/>
      </c>
      <c r="FJ556" s="401">
        <f>FJ564</f>
        <v/>
      </c>
      <c r="FK556" s="401">
        <f>FK564</f>
        <v/>
      </c>
      <c r="FL556" s="401">
        <f>FL564</f>
        <v/>
      </c>
      <c r="FM556" s="401">
        <f>FM564</f>
        <v/>
      </c>
      <c r="FN556" s="401">
        <f>FN564</f>
        <v/>
      </c>
      <c r="FO556" s="401">
        <f>FO564</f>
        <v/>
      </c>
      <c r="FP556" s="401">
        <f>FP564</f>
        <v/>
      </c>
      <c r="FQ556" s="401">
        <f>FQ564</f>
        <v/>
      </c>
      <c r="FR556" s="401">
        <f>FR564</f>
        <v/>
      </c>
      <c r="FS556" s="401">
        <f>FS564</f>
        <v/>
      </c>
      <c r="FT556" s="401">
        <f>FT564</f>
        <v/>
      </c>
      <c r="FU556" s="401">
        <f>FU564</f>
        <v/>
      </c>
      <c r="FV556" s="401">
        <f>FV564</f>
        <v/>
      </c>
      <c r="FW556" s="401">
        <f>FW564</f>
        <v/>
      </c>
      <c r="FX556" s="401">
        <f>FX564</f>
        <v/>
      </c>
      <c r="FY556" s="401">
        <f>FY564</f>
        <v/>
      </c>
      <c r="FZ556" s="401">
        <f>FZ564</f>
        <v/>
      </c>
      <c r="GA556" s="401">
        <f>GA564</f>
        <v/>
      </c>
      <c r="GB556" s="401">
        <f>GB564</f>
        <v/>
      </c>
      <c r="GC556" s="401">
        <f>GC564</f>
        <v/>
      </c>
      <c r="GD556" s="401">
        <f>GD564</f>
        <v/>
      </c>
      <c r="GE556" s="401">
        <f>GE564</f>
        <v/>
      </c>
      <c r="GF556" s="401">
        <f>GF564</f>
        <v/>
      </c>
      <c r="GG556" s="401">
        <f>GG564</f>
        <v/>
      </c>
      <c r="GH556" s="401">
        <f>GH564</f>
        <v/>
      </c>
      <c r="GI556" s="401">
        <f>GI564</f>
        <v/>
      </c>
      <c r="GJ556" s="401">
        <f>GJ564</f>
        <v/>
      </c>
      <c r="GK556" s="401">
        <f>GK564</f>
        <v/>
      </c>
      <c r="GL556" s="401">
        <f>GL564</f>
        <v/>
      </c>
      <c r="GM556" s="401">
        <f>GM564</f>
        <v/>
      </c>
      <c r="GN556" s="401">
        <f>GN564</f>
        <v/>
      </c>
      <c r="GO556" s="401">
        <f>GO564</f>
        <v/>
      </c>
      <c r="GP556" s="401">
        <f>GP564</f>
        <v/>
      </c>
      <c r="GQ556" s="401">
        <f>GQ564</f>
        <v/>
      </c>
      <c r="GR556" s="401">
        <f>GR564</f>
        <v/>
      </c>
      <c r="GS556" s="401">
        <f>GS564</f>
        <v/>
      </c>
      <c r="GT556" s="401">
        <f>GT564</f>
        <v/>
      </c>
      <c r="GU556" s="401">
        <f>GU564</f>
        <v/>
      </c>
      <c r="GV556" s="401">
        <f>GV564</f>
        <v/>
      </c>
      <c r="GW556" s="401">
        <f>GW564</f>
        <v/>
      </c>
      <c r="GX556" s="401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400" t="n">
        <v>51</v>
      </c>
      <c r="B564" s="400">
        <f>B554</f>
        <v/>
      </c>
      <c r="C564" s="400">
        <f>A554</f>
        <v/>
      </c>
      <c r="D564" s="400">
        <f>ROW(A554)</f>
        <v/>
      </c>
      <c r="E564" s="400" t="n"/>
      <c r="F564" s="400">
        <f>IF(F554&lt;&gt;"",F554,"")</f>
        <v/>
      </c>
      <c r="G564" s="400">
        <f>IF(G554&lt;&gt;"",G554,"")</f>
        <v/>
      </c>
      <c r="H564" s="400" t="n">
        <v>0</v>
      </c>
      <c r="I564" s="400" t="n"/>
      <c r="J564" s="400" t="n"/>
      <c r="K564" s="400" t="n"/>
      <c r="L564" s="400" t="n"/>
      <c r="M564" s="400" t="n"/>
      <c r="N564" s="400" t="n"/>
      <c r="O564" s="400" t="n">
        <v>0</v>
      </c>
      <c r="P564" s="400" t="n">
        <v>0</v>
      </c>
      <c r="Q564" s="400" t="n">
        <v>0</v>
      </c>
      <c r="R564" s="400" t="n">
        <v>0</v>
      </c>
      <c r="S564" s="400" t="n">
        <v>0</v>
      </c>
      <c r="T564" s="400" t="n">
        <v>0</v>
      </c>
      <c r="U564" s="400" t="n">
        <v>0</v>
      </c>
      <c r="V564" s="400" t="n">
        <v>0</v>
      </c>
      <c r="W564" s="400" t="n">
        <v>0</v>
      </c>
      <c r="X564" s="400" t="n">
        <v>0</v>
      </c>
      <c r="Y564" s="400" t="n">
        <v>0</v>
      </c>
      <c r="Z564" s="400" t="n"/>
      <c r="AA564" s="400" t="n"/>
      <c r="AB564" s="400" t="n"/>
      <c r="AC564" s="400" t="n"/>
      <c r="AD564" s="400" t="n"/>
      <c r="AE564" s="400" t="n"/>
      <c r="AF564" s="400" t="n"/>
      <c r="AG564" s="400" t="n"/>
      <c r="AH564" s="400" t="n"/>
      <c r="AI564" s="400" t="n"/>
      <c r="AJ564" s="400" t="n"/>
      <c r="AK564" s="400" t="n"/>
      <c r="AL564" s="400" t="n"/>
      <c r="AM564" s="400" t="n"/>
      <c r="AN564" s="400" t="n"/>
      <c r="AO564" s="400">
        <f>ROUND(BX564,0)</f>
        <v/>
      </c>
      <c r="AP564" s="400">
        <f>ROUND(BY564,0)</f>
        <v/>
      </c>
      <c r="AQ564" s="400">
        <f>ROUND(BZ564,0)</f>
        <v/>
      </c>
      <c r="AR564" s="400">
        <f>ROUND(CA564,0)</f>
        <v/>
      </c>
      <c r="AS564" s="400">
        <f>ROUND(CB564,0)</f>
        <v/>
      </c>
      <c r="AT564" s="400">
        <f>ROUND(CC564,0)</f>
        <v/>
      </c>
      <c r="AU564" s="400">
        <f>ROUND(CD564,0)</f>
        <v/>
      </c>
      <c r="AV564" s="400">
        <f>ROUND(CE564,0)</f>
        <v/>
      </c>
      <c r="AW564" s="400">
        <f>ROUND(CF564,0)</f>
        <v/>
      </c>
      <c r="AX564" s="400">
        <f>ROUND(CG564,0)</f>
        <v/>
      </c>
      <c r="AY564" s="400">
        <f>ROUND(CH564,0)</f>
        <v/>
      </c>
      <c r="AZ564" s="400">
        <f>ROUND(CI564,0)</f>
        <v/>
      </c>
      <c r="BA564" s="400">
        <f>ROUND(CJ564,0)</f>
        <v/>
      </c>
      <c r="BB564" s="400">
        <f>ROUND(CK564,0)</f>
        <v/>
      </c>
      <c r="BC564" s="400">
        <f>ROUND(CL564,0)</f>
        <v/>
      </c>
      <c r="BD564" s="400">
        <f>ROUND(CM564,0)</f>
        <v/>
      </c>
      <c r="BE564" s="400" t="n"/>
      <c r="BF564" s="400" t="n"/>
      <c r="BG564" s="400" t="n"/>
      <c r="BH564" s="400" t="n"/>
      <c r="BI564" s="400" t="n"/>
      <c r="BJ564" s="400" t="n"/>
      <c r="BK564" s="400" t="n"/>
      <c r="BL564" s="400" t="n"/>
      <c r="BM564" s="400" t="n"/>
      <c r="BN564" s="400" t="n"/>
      <c r="BO564" s="400" t="n"/>
      <c r="BP564" s="400" t="n"/>
      <c r="BQ564" s="400" t="n"/>
      <c r="BR564" s="400" t="n"/>
      <c r="BS564" s="400" t="n"/>
      <c r="BT564" s="400" t="n"/>
      <c r="BU564" s="400" t="n"/>
      <c r="BV564" s="400" t="n"/>
      <c r="BW564" s="400" t="n"/>
      <c r="BX564" s="400" t="n"/>
      <c r="BY564" s="400" t="n"/>
      <c r="BZ564" s="400" t="n"/>
      <c r="CA564" s="400" t="n"/>
      <c r="CB564" s="400" t="n"/>
      <c r="CC564" s="400" t="n"/>
      <c r="CD564" s="400" t="n"/>
      <c r="CE564" s="400" t="n"/>
      <c r="CF564" s="400" t="n"/>
      <c r="CG564" s="400" t="n"/>
      <c r="CH564" s="400" t="n"/>
      <c r="CI564" s="400" t="n"/>
      <c r="CJ564" s="400" t="n"/>
      <c r="CK564" s="400" t="n"/>
      <c r="CL564" s="400" t="n"/>
      <c r="CM564" s="400" t="n"/>
      <c r="CN564" s="400" t="n"/>
      <c r="CO564" s="400" t="n"/>
      <c r="CP564" s="400" t="n"/>
      <c r="CQ564" s="400" t="n"/>
      <c r="CR564" s="400" t="n"/>
      <c r="CS564" s="400" t="n"/>
      <c r="CT564" s="400" t="n"/>
      <c r="CU564" s="400" t="n"/>
      <c r="CV564" s="400" t="n"/>
      <c r="CW564" s="400" t="n"/>
      <c r="CX564" s="400" t="n"/>
      <c r="CY564" s="400" t="n"/>
      <c r="CZ564" s="400" t="n"/>
      <c r="DA564" s="400" t="n"/>
      <c r="DB564" s="400" t="n"/>
      <c r="DC564" s="400" t="n"/>
      <c r="DD564" s="400" t="n"/>
      <c r="DE564" s="400" t="n"/>
      <c r="DF564" s="400" t="n"/>
      <c r="DG564" s="401" t="n"/>
      <c r="DH564" s="401" t="n"/>
      <c r="DI564" s="401" t="n"/>
      <c r="DJ564" s="401" t="n"/>
      <c r="DK564" s="401" t="n"/>
      <c r="DL564" s="401" t="n"/>
      <c r="DM564" s="401" t="n"/>
      <c r="DN564" s="401" t="n"/>
      <c r="DO564" s="401" t="n"/>
      <c r="DP564" s="401" t="n"/>
      <c r="DQ564" s="401" t="n"/>
      <c r="DR564" s="401" t="n"/>
      <c r="DS564" s="401" t="n"/>
      <c r="DT564" s="401" t="n"/>
      <c r="DU564" s="401" t="n"/>
      <c r="DV564" s="401" t="n"/>
      <c r="DW564" s="401" t="n"/>
      <c r="DX564" s="401" t="n"/>
      <c r="DY564" s="401" t="n"/>
      <c r="DZ564" s="401" t="n"/>
      <c r="EA564" s="401" t="n"/>
      <c r="EB564" s="401" t="n"/>
      <c r="EC564" s="401" t="n"/>
      <c r="ED564" s="401" t="n"/>
      <c r="EE564" s="401" t="n"/>
      <c r="EF564" s="401" t="n"/>
      <c r="EG564" s="401" t="n"/>
      <c r="EH564" s="401" t="n"/>
      <c r="EI564" s="401" t="n"/>
      <c r="EJ564" s="401" t="n"/>
      <c r="EK564" s="401" t="n"/>
      <c r="EL564" s="401" t="n"/>
      <c r="EM564" s="401" t="n"/>
      <c r="EN564" s="401" t="n"/>
      <c r="EO564" s="401" t="n"/>
      <c r="EP564" s="401" t="n"/>
      <c r="EQ564" s="401" t="n"/>
      <c r="ER564" s="401" t="n"/>
      <c r="ES564" s="401" t="n"/>
      <c r="ET564" s="401" t="n"/>
      <c r="EU564" s="401" t="n"/>
      <c r="EV564" s="401" t="n"/>
      <c r="EW564" s="401" t="n"/>
      <c r="EX564" s="401" t="n"/>
      <c r="EY564" s="401" t="n"/>
      <c r="EZ564" s="401" t="n"/>
      <c r="FA564" s="401" t="n"/>
      <c r="FB564" s="401" t="n"/>
      <c r="FC564" s="401" t="n"/>
      <c r="FD564" s="401" t="n"/>
      <c r="FE564" s="401" t="n"/>
      <c r="FF564" s="401" t="n"/>
      <c r="FG564" s="401" t="n"/>
      <c r="FH564" s="401" t="n"/>
      <c r="FI564" s="401" t="n"/>
      <c r="FJ564" s="401" t="n"/>
      <c r="FK564" s="401" t="n"/>
      <c r="FL564" s="401" t="n"/>
      <c r="FM564" s="401" t="n"/>
      <c r="FN564" s="401" t="n"/>
      <c r="FO564" s="401" t="n"/>
      <c r="FP564" s="401" t="n"/>
      <c r="FQ564" s="401" t="n"/>
      <c r="FR564" s="401" t="n"/>
      <c r="FS564" s="401" t="n"/>
      <c r="FT564" s="401" t="n"/>
      <c r="FU564" s="401" t="n"/>
      <c r="FV564" s="401" t="n"/>
      <c r="FW564" s="401" t="n"/>
      <c r="FX564" s="401" t="n"/>
      <c r="FY564" s="401" t="n"/>
      <c r="FZ564" s="401" t="n"/>
      <c r="GA564" s="401" t="n"/>
      <c r="GB564" s="401" t="n"/>
      <c r="GC564" s="401" t="n"/>
      <c r="GD564" s="401" t="n"/>
      <c r="GE564" s="401" t="n"/>
      <c r="GF564" s="401" t="n"/>
      <c r="GG564" s="401" t="n"/>
      <c r="GH564" s="401" t="n"/>
      <c r="GI564" s="401" t="n"/>
      <c r="GJ564" s="401" t="n"/>
      <c r="GK564" s="401" t="n"/>
      <c r="GL564" s="401" t="n"/>
      <c r="GM564" s="401" t="n"/>
      <c r="GN564" s="401" t="n"/>
      <c r="GO564" s="401" t="n"/>
      <c r="GP564" s="401" t="n"/>
      <c r="GQ564" s="401" t="n"/>
      <c r="GR564" s="401" t="n"/>
      <c r="GS564" s="401" t="n"/>
      <c r="GT564" s="401" t="n"/>
      <c r="GU564" s="401" t="n"/>
      <c r="GV564" s="401" t="n"/>
      <c r="GW564" s="401" t="n"/>
      <c r="GX564" s="401" t="n">
        <v>0</v>
      </c>
    </row>
    <row r="565"/>
    <row r="566">
      <c r="A566" s="402" t="n">
        <v>50</v>
      </c>
      <c r="B566" s="402" t="n">
        <v>0</v>
      </c>
      <c r="C566" s="402" t="n">
        <v>0</v>
      </c>
      <c r="D566" s="402" t="n">
        <v>1</v>
      </c>
      <c r="E566" s="402" t="n">
        <v>201</v>
      </c>
      <c r="F566" s="402">
        <f>ROUND(Source!O564,O566)</f>
        <v/>
      </c>
      <c r="G566" s="402" t="inlineStr">
        <is>
          <t>ПЗ</t>
        </is>
      </c>
      <c r="H566" s="402" t="inlineStr">
        <is>
          <t>Прямые затраты</t>
        </is>
      </c>
      <c r="I566" s="402" t="n"/>
      <c r="J566" s="402" t="n"/>
      <c r="K566" s="402" t="n">
        <v>201</v>
      </c>
      <c r="L566" s="402" t="n">
        <v>1</v>
      </c>
      <c r="M566" s="402" t="n">
        <v>3</v>
      </c>
      <c r="N566" s="402" t="inlineStr"/>
      <c r="O566" s="402" t="n">
        <v>0</v>
      </c>
      <c r="P566" s="402" t="n"/>
      <c r="Q566" s="402" t="n"/>
      <c r="R566" s="402" t="n"/>
      <c r="S566" s="402" t="n"/>
      <c r="T566" s="402" t="n"/>
      <c r="U566" s="402" t="n"/>
      <c r="V566" s="402" t="n"/>
      <c r="W566" s="402" t="n">
        <v>0</v>
      </c>
      <c r="X566" s="402" t="n">
        <v>1</v>
      </c>
      <c r="Y566" s="402" t="n">
        <v>0</v>
      </c>
      <c r="Z566" s="402" t="n"/>
      <c r="AA566" s="402" t="n"/>
      <c r="AB566" s="402" t="n"/>
    </row>
    <row r="567">
      <c r="A567" s="402" t="n">
        <v>50</v>
      </c>
      <c r="B567" s="402" t="n">
        <v>0</v>
      </c>
      <c r="C567" s="402" t="n">
        <v>0</v>
      </c>
      <c r="D567" s="402" t="n">
        <v>1</v>
      </c>
      <c r="E567" s="402" t="n">
        <v>202</v>
      </c>
      <c r="F567" s="402">
        <f>ROUND(Source!P564,O567)</f>
        <v/>
      </c>
      <c r="G567" s="402" t="inlineStr">
        <is>
          <t>СтМатОб</t>
        </is>
      </c>
      <c r="H567" s="402" t="inlineStr">
        <is>
          <t>Стоимость материальных ресурсов (всего)</t>
        </is>
      </c>
      <c r="I567" s="402" t="n"/>
      <c r="J567" s="402" t="n"/>
      <c r="K567" s="402" t="n">
        <v>202</v>
      </c>
      <c r="L567" s="402" t="n">
        <v>2</v>
      </c>
      <c r="M567" s="402" t="n">
        <v>3</v>
      </c>
      <c r="N567" s="402" t="inlineStr"/>
      <c r="O567" s="402" t="n">
        <v>0</v>
      </c>
      <c r="P567" s="402" t="n"/>
      <c r="Q567" s="402" t="n"/>
      <c r="R567" s="402" t="n"/>
      <c r="S567" s="402" t="n"/>
      <c r="T567" s="402" t="n"/>
      <c r="U567" s="402" t="n"/>
      <c r="V567" s="402" t="n"/>
      <c r="W567" s="402" t="n">
        <v>0</v>
      </c>
      <c r="X567" s="402" t="n">
        <v>1</v>
      </c>
      <c r="Y567" s="402" t="n">
        <v>0</v>
      </c>
      <c r="Z567" s="402" t="n"/>
      <c r="AA567" s="402" t="n"/>
      <c r="AB567" s="402" t="n"/>
    </row>
    <row r="568">
      <c r="A568" s="402" t="n">
        <v>50</v>
      </c>
      <c r="B568" s="402" t="n">
        <v>0</v>
      </c>
      <c r="C568" s="402" t="n">
        <v>0</v>
      </c>
      <c r="D568" s="402" t="n">
        <v>1</v>
      </c>
      <c r="E568" s="402" t="n">
        <v>222</v>
      </c>
      <c r="F568" s="402">
        <f>ROUND(Source!AO564,O568)</f>
        <v/>
      </c>
      <c r="G568" s="402" t="inlineStr">
        <is>
          <t>СтМатОбЗак</t>
        </is>
      </c>
      <c r="H568" s="402" t="inlineStr">
        <is>
          <t>Стоимость материалов и оборудования заказчика</t>
        </is>
      </c>
      <c r="I568" s="402" t="n"/>
      <c r="J568" s="402" t="n"/>
      <c r="K568" s="402" t="n">
        <v>222</v>
      </c>
      <c r="L568" s="402" t="n">
        <v>3</v>
      </c>
      <c r="M568" s="402" t="n">
        <v>3</v>
      </c>
      <c r="N568" s="402" t="inlineStr"/>
      <c r="O568" s="402" t="n">
        <v>0</v>
      </c>
      <c r="P568" s="402" t="n"/>
      <c r="Q568" s="402" t="n"/>
      <c r="R568" s="402" t="n"/>
      <c r="S568" s="402" t="n"/>
      <c r="T568" s="402" t="n"/>
      <c r="U568" s="402" t="n"/>
      <c r="V568" s="402" t="n"/>
      <c r="W568" s="402" t="n">
        <v>0</v>
      </c>
      <c r="X568" s="402" t="n">
        <v>1</v>
      </c>
      <c r="Y568" s="402" t="n">
        <v>0</v>
      </c>
      <c r="Z568" s="402" t="n"/>
      <c r="AA568" s="402" t="n"/>
      <c r="AB568" s="402" t="n"/>
    </row>
    <row r="569">
      <c r="A569" s="402" t="n">
        <v>50</v>
      </c>
      <c r="B569" s="402" t="n">
        <v>0</v>
      </c>
      <c r="C569" s="402" t="n">
        <v>0</v>
      </c>
      <c r="D569" s="402" t="n">
        <v>1</v>
      </c>
      <c r="E569" s="402" t="n">
        <v>225</v>
      </c>
      <c r="F569" s="402">
        <f>ROUND(Source!AV564,O569)</f>
        <v/>
      </c>
      <c r="G569" s="402" t="inlineStr">
        <is>
          <t>СтМатОбПод</t>
        </is>
      </c>
      <c r="H569" s="402" t="inlineStr">
        <is>
          <t>Стоимость материалов и оборудования подрядчика</t>
        </is>
      </c>
      <c r="I569" s="402" t="n"/>
      <c r="J569" s="402" t="n"/>
      <c r="K569" s="402" t="n">
        <v>225</v>
      </c>
      <c r="L569" s="402" t="n">
        <v>4</v>
      </c>
      <c r="M569" s="402" t="n">
        <v>3</v>
      </c>
      <c r="N569" s="402" t="inlineStr"/>
      <c r="O569" s="402" t="n">
        <v>0</v>
      </c>
      <c r="P569" s="402" t="n"/>
      <c r="Q569" s="402" t="n"/>
      <c r="R569" s="402" t="n"/>
      <c r="S569" s="402" t="n"/>
      <c r="T569" s="402" t="n"/>
      <c r="U569" s="402" t="n"/>
      <c r="V569" s="402" t="n"/>
      <c r="W569" s="402" t="n">
        <v>0</v>
      </c>
      <c r="X569" s="402" t="n">
        <v>1</v>
      </c>
      <c r="Y569" s="402" t="n">
        <v>0</v>
      </c>
      <c r="Z569" s="402" t="n"/>
      <c r="AA569" s="402" t="n"/>
      <c r="AB569" s="402" t="n"/>
    </row>
    <row r="570">
      <c r="A570" s="402" t="n">
        <v>50</v>
      </c>
      <c r="B570" s="402" t="n">
        <v>0</v>
      </c>
      <c r="C570" s="402" t="n">
        <v>0</v>
      </c>
      <c r="D570" s="402" t="n">
        <v>1</v>
      </c>
      <c r="E570" s="402" t="n">
        <v>226</v>
      </c>
      <c r="F570" s="402">
        <f>ROUND(Source!AW564,O570)</f>
        <v/>
      </c>
      <c r="G570" s="402" t="inlineStr">
        <is>
          <t>СтМат</t>
        </is>
      </c>
      <c r="H570" s="402" t="inlineStr">
        <is>
          <t>Стоимость материалов (всего)</t>
        </is>
      </c>
      <c r="I570" s="402" t="n"/>
      <c r="J570" s="402" t="n"/>
      <c r="K570" s="402" t="n">
        <v>226</v>
      </c>
      <c r="L570" s="402" t="n">
        <v>5</v>
      </c>
      <c r="M570" s="402" t="n">
        <v>3</v>
      </c>
      <c r="N570" s="402" t="inlineStr"/>
      <c r="O570" s="402" t="n">
        <v>0</v>
      </c>
      <c r="P570" s="402" t="n"/>
      <c r="Q570" s="402" t="n"/>
      <c r="R570" s="402" t="n"/>
      <c r="S570" s="402" t="n"/>
      <c r="T570" s="402" t="n"/>
      <c r="U570" s="402" t="n"/>
      <c r="V570" s="402" t="n"/>
      <c r="W570" s="402" t="n">
        <v>0</v>
      </c>
      <c r="X570" s="402" t="n">
        <v>1</v>
      </c>
      <c r="Y570" s="402" t="n">
        <v>0</v>
      </c>
      <c r="Z570" s="402" t="n"/>
      <c r="AA570" s="402" t="n"/>
      <c r="AB570" s="402" t="n"/>
    </row>
    <row r="571">
      <c r="A571" s="402" t="n">
        <v>50</v>
      </c>
      <c r="B571" s="402" t="n">
        <v>0</v>
      </c>
      <c r="C571" s="402" t="n">
        <v>0</v>
      </c>
      <c r="D571" s="402" t="n">
        <v>1</v>
      </c>
      <c r="E571" s="402" t="n">
        <v>227</v>
      </c>
      <c r="F571" s="402">
        <f>ROUND(Source!AX564,O571)</f>
        <v/>
      </c>
      <c r="G571" s="402" t="inlineStr">
        <is>
          <t>СтМатЗак</t>
        </is>
      </c>
      <c r="H571" s="402" t="inlineStr">
        <is>
          <t>Стоимость материалов заказчика</t>
        </is>
      </c>
      <c r="I571" s="402" t="n"/>
      <c r="J571" s="402" t="n"/>
      <c r="K571" s="402" t="n">
        <v>227</v>
      </c>
      <c r="L571" s="402" t="n">
        <v>6</v>
      </c>
      <c r="M571" s="402" t="n">
        <v>3</v>
      </c>
      <c r="N571" s="402" t="inlineStr"/>
      <c r="O571" s="402" t="n">
        <v>0</v>
      </c>
      <c r="P571" s="402" t="n"/>
      <c r="Q571" s="402" t="n"/>
      <c r="R571" s="402" t="n"/>
      <c r="S571" s="402" t="n"/>
      <c r="T571" s="402" t="n"/>
      <c r="U571" s="402" t="n"/>
      <c r="V571" s="402" t="n"/>
      <c r="W571" s="402" t="n">
        <v>0</v>
      </c>
      <c r="X571" s="402" t="n">
        <v>1</v>
      </c>
      <c r="Y571" s="402" t="n">
        <v>0</v>
      </c>
      <c r="Z571" s="402" t="n"/>
      <c r="AA571" s="402" t="n"/>
      <c r="AB571" s="402" t="n"/>
    </row>
    <row r="572">
      <c r="A572" s="402" t="n">
        <v>50</v>
      </c>
      <c r="B572" s="402" t="n">
        <v>0</v>
      </c>
      <c r="C572" s="402" t="n">
        <v>0</v>
      </c>
      <c r="D572" s="402" t="n">
        <v>1</v>
      </c>
      <c r="E572" s="402" t="n">
        <v>228</v>
      </c>
      <c r="F572" s="402">
        <f>ROUND(Source!AY564,O572)</f>
        <v/>
      </c>
      <c r="G572" s="402" t="inlineStr">
        <is>
          <t>СтМатПод</t>
        </is>
      </c>
      <c r="H572" s="402" t="inlineStr">
        <is>
          <t>Стоимость материалов подрядчика</t>
        </is>
      </c>
      <c r="I572" s="402" t="n"/>
      <c r="J572" s="402" t="n"/>
      <c r="K572" s="402" t="n">
        <v>228</v>
      </c>
      <c r="L572" s="402" t="n">
        <v>7</v>
      </c>
      <c r="M572" s="402" t="n">
        <v>3</v>
      </c>
      <c r="N572" s="402" t="inlineStr"/>
      <c r="O572" s="402" t="n">
        <v>0</v>
      </c>
      <c r="P572" s="402" t="n"/>
      <c r="Q572" s="402" t="n"/>
      <c r="R572" s="402" t="n"/>
      <c r="S572" s="402" t="n"/>
      <c r="T572" s="402" t="n"/>
      <c r="U572" s="402" t="n"/>
      <c r="V572" s="402" t="n"/>
      <c r="W572" s="402" t="n">
        <v>0</v>
      </c>
      <c r="X572" s="402" t="n">
        <v>1</v>
      </c>
      <c r="Y572" s="402" t="n">
        <v>0</v>
      </c>
      <c r="Z572" s="402" t="n"/>
      <c r="AA572" s="402" t="n"/>
      <c r="AB572" s="402" t="n"/>
    </row>
    <row r="573">
      <c r="A573" s="402" t="n">
        <v>50</v>
      </c>
      <c r="B573" s="402" t="n">
        <v>0</v>
      </c>
      <c r="C573" s="402" t="n">
        <v>0</v>
      </c>
      <c r="D573" s="402" t="n">
        <v>1</v>
      </c>
      <c r="E573" s="402" t="n">
        <v>216</v>
      </c>
      <c r="F573" s="402">
        <f>ROUND(Source!AP564,O573)</f>
        <v/>
      </c>
      <c r="G573" s="402" t="inlineStr">
        <is>
          <t>Оборуд</t>
        </is>
      </c>
      <c r="H573" s="402" t="inlineStr">
        <is>
          <t>Стоимость оборудования (всего)</t>
        </is>
      </c>
      <c r="I573" s="402" t="n"/>
      <c r="J573" s="402" t="n"/>
      <c r="K573" s="402" t="n">
        <v>216</v>
      </c>
      <c r="L573" s="402" t="n">
        <v>8</v>
      </c>
      <c r="M573" s="402" t="n">
        <v>3</v>
      </c>
      <c r="N573" s="402" t="inlineStr"/>
      <c r="O573" s="402" t="n">
        <v>0</v>
      </c>
      <c r="P573" s="402" t="n"/>
      <c r="Q573" s="402" t="n"/>
      <c r="R573" s="402" t="n"/>
      <c r="S573" s="402" t="n"/>
      <c r="T573" s="402" t="n"/>
      <c r="U573" s="402" t="n"/>
      <c r="V573" s="402" t="n"/>
      <c r="W573" s="402" t="n">
        <v>0</v>
      </c>
      <c r="X573" s="402" t="n">
        <v>1</v>
      </c>
      <c r="Y573" s="402" t="n">
        <v>0</v>
      </c>
      <c r="Z573" s="402" t="n"/>
      <c r="AA573" s="402" t="n"/>
      <c r="AB573" s="402" t="n"/>
    </row>
    <row r="574">
      <c r="A574" s="402" t="n">
        <v>50</v>
      </c>
      <c r="B574" s="402" t="n">
        <v>0</v>
      </c>
      <c r="C574" s="402" t="n">
        <v>0</v>
      </c>
      <c r="D574" s="402" t="n">
        <v>1</v>
      </c>
      <c r="E574" s="402" t="n">
        <v>223</v>
      </c>
      <c r="F574" s="402">
        <f>ROUND(Source!AQ564,O574)</f>
        <v/>
      </c>
      <c r="G574" s="402" t="inlineStr">
        <is>
          <t>ОборудЗак</t>
        </is>
      </c>
      <c r="H574" s="402" t="inlineStr">
        <is>
          <t>Стоимость оборудования заказчика</t>
        </is>
      </c>
      <c r="I574" s="402" t="n"/>
      <c r="J574" s="402" t="n"/>
      <c r="K574" s="402" t="n">
        <v>223</v>
      </c>
      <c r="L574" s="402" t="n">
        <v>9</v>
      </c>
      <c r="M574" s="402" t="n">
        <v>3</v>
      </c>
      <c r="N574" s="402" t="inlineStr"/>
      <c r="O574" s="402" t="n">
        <v>0</v>
      </c>
      <c r="P574" s="402" t="n"/>
      <c r="Q574" s="402" t="n"/>
      <c r="R574" s="402" t="n"/>
      <c r="S574" s="402" t="n"/>
      <c r="T574" s="402" t="n"/>
      <c r="U574" s="402" t="n"/>
      <c r="V574" s="402" t="n"/>
      <c r="W574" s="402" t="n">
        <v>0</v>
      </c>
      <c r="X574" s="402" t="n">
        <v>1</v>
      </c>
      <c r="Y574" s="402" t="n">
        <v>0</v>
      </c>
      <c r="Z574" s="402" t="n"/>
      <c r="AA574" s="402" t="n"/>
      <c r="AB574" s="402" t="n"/>
    </row>
    <row r="575">
      <c r="A575" s="402" t="n">
        <v>50</v>
      </c>
      <c r="B575" s="402" t="n">
        <v>0</v>
      </c>
      <c r="C575" s="402" t="n">
        <v>0</v>
      </c>
      <c r="D575" s="402" t="n">
        <v>1</v>
      </c>
      <c r="E575" s="402" t="n">
        <v>229</v>
      </c>
      <c r="F575" s="402">
        <f>ROUND(Source!AZ564,O575)</f>
        <v/>
      </c>
      <c r="G575" s="402" t="inlineStr">
        <is>
          <t>ОборудПод</t>
        </is>
      </c>
      <c r="H575" s="402" t="inlineStr">
        <is>
          <t>Стоимость оборудования подрядчика</t>
        </is>
      </c>
      <c r="I575" s="402" t="n"/>
      <c r="J575" s="402" t="n"/>
      <c r="K575" s="402" t="n">
        <v>229</v>
      </c>
      <c r="L575" s="402" t="n">
        <v>10</v>
      </c>
      <c r="M575" s="402" t="n">
        <v>3</v>
      </c>
      <c r="N575" s="402" t="inlineStr"/>
      <c r="O575" s="402" t="n">
        <v>0</v>
      </c>
      <c r="P575" s="402" t="n"/>
      <c r="Q575" s="402" t="n"/>
      <c r="R575" s="402" t="n"/>
      <c r="S575" s="402" t="n"/>
      <c r="T575" s="402" t="n"/>
      <c r="U575" s="402" t="n"/>
      <c r="V575" s="402" t="n"/>
      <c r="W575" s="402" t="n">
        <v>0</v>
      </c>
      <c r="X575" s="402" t="n">
        <v>1</v>
      </c>
      <c r="Y575" s="402" t="n">
        <v>0</v>
      </c>
      <c r="Z575" s="402" t="n"/>
      <c r="AA575" s="402" t="n"/>
      <c r="AB575" s="402" t="n"/>
    </row>
    <row r="576">
      <c r="A576" s="402" t="n">
        <v>50</v>
      </c>
      <c r="B576" s="402" t="n">
        <v>0</v>
      </c>
      <c r="C576" s="402" t="n">
        <v>0</v>
      </c>
      <c r="D576" s="402" t="n">
        <v>1</v>
      </c>
      <c r="E576" s="402" t="n">
        <v>203</v>
      </c>
      <c r="F576" s="402">
        <f>ROUND(Source!Q564,O576)</f>
        <v/>
      </c>
      <c r="G576" s="402" t="inlineStr">
        <is>
          <t>ЭММ</t>
        </is>
      </c>
      <c r="H576" s="402" t="inlineStr">
        <is>
          <t>Эксплуатация машин</t>
        </is>
      </c>
      <c r="I576" s="402" t="n"/>
      <c r="J576" s="402" t="n"/>
      <c r="K576" s="402" t="n">
        <v>203</v>
      </c>
      <c r="L576" s="402" t="n">
        <v>11</v>
      </c>
      <c r="M576" s="402" t="n">
        <v>3</v>
      </c>
      <c r="N576" s="402" t="inlineStr"/>
      <c r="O576" s="402" t="n">
        <v>0</v>
      </c>
      <c r="P576" s="402" t="n"/>
      <c r="Q576" s="402" t="n"/>
      <c r="R576" s="402" t="n"/>
      <c r="S576" s="402" t="n"/>
      <c r="T576" s="402" t="n"/>
      <c r="U576" s="402" t="n"/>
      <c r="V576" s="402" t="n"/>
      <c r="W576" s="402" t="n">
        <v>0</v>
      </c>
      <c r="X576" s="402" t="n">
        <v>1</v>
      </c>
      <c r="Y576" s="402" t="n">
        <v>0</v>
      </c>
      <c r="Z576" s="402" t="n"/>
      <c r="AA576" s="402" t="n"/>
      <c r="AB576" s="402" t="n"/>
    </row>
    <row r="577">
      <c r="A577" s="402" t="n">
        <v>50</v>
      </c>
      <c r="B577" s="402" t="n">
        <v>0</v>
      </c>
      <c r="C577" s="402" t="n">
        <v>0</v>
      </c>
      <c r="D577" s="402" t="n">
        <v>1</v>
      </c>
      <c r="E577" s="402" t="n">
        <v>231</v>
      </c>
      <c r="F577" s="402">
        <f>ROUND(Source!BB564,O577)</f>
        <v/>
      </c>
      <c r="G577" s="402" t="inlineStr">
        <is>
          <t>ЭММсНРиСП</t>
        </is>
      </c>
      <c r="H577" s="402" t="inlineStr">
        <is>
          <t>Эксплуатация машин по ТСН-2001.16</t>
        </is>
      </c>
      <c r="I577" s="402" t="n"/>
      <c r="J577" s="402" t="n"/>
      <c r="K577" s="402" t="n">
        <v>231</v>
      </c>
      <c r="L577" s="402" t="n">
        <v>12</v>
      </c>
      <c r="M577" s="402" t="n">
        <v>3</v>
      </c>
      <c r="N577" s="402" t="inlineStr"/>
      <c r="O577" s="402" t="n">
        <v>0</v>
      </c>
      <c r="P577" s="402" t="n"/>
      <c r="Q577" s="402" t="n"/>
      <c r="R577" s="402" t="n"/>
      <c r="S577" s="402" t="n"/>
      <c r="T577" s="402" t="n"/>
      <c r="U577" s="402" t="n"/>
      <c r="V577" s="402" t="n"/>
      <c r="W577" s="402" t="n">
        <v>0</v>
      </c>
      <c r="X577" s="402" t="n">
        <v>1</v>
      </c>
      <c r="Y577" s="402" t="n">
        <v>0</v>
      </c>
      <c r="Z577" s="402" t="n"/>
      <c r="AA577" s="402" t="n"/>
      <c r="AB577" s="402" t="n"/>
    </row>
    <row r="578">
      <c r="A578" s="402" t="n">
        <v>50</v>
      </c>
      <c r="B578" s="402" t="n">
        <v>0</v>
      </c>
      <c r="C578" s="402" t="n">
        <v>0</v>
      </c>
      <c r="D578" s="402" t="n">
        <v>1</v>
      </c>
      <c r="E578" s="402" t="n">
        <v>204</v>
      </c>
      <c r="F578" s="402">
        <f>ROUND(Source!R564,O578)</f>
        <v/>
      </c>
      <c r="G578" s="402" t="inlineStr">
        <is>
          <t>ЗПМ</t>
        </is>
      </c>
      <c r="H578" s="402" t="inlineStr">
        <is>
          <t>ЗП машинистов</t>
        </is>
      </c>
      <c r="I578" s="402" t="n"/>
      <c r="J578" s="402" t="n"/>
      <c r="K578" s="402" t="n">
        <v>204</v>
      </c>
      <c r="L578" s="402" t="n">
        <v>13</v>
      </c>
      <c r="M578" s="402" t="n">
        <v>3</v>
      </c>
      <c r="N578" s="402" t="inlineStr"/>
      <c r="O578" s="402" t="n">
        <v>0</v>
      </c>
      <c r="P578" s="402" t="n"/>
      <c r="Q578" s="402" t="n"/>
      <c r="R578" s="402" t="n"/>
      <c r="S578" s="402" t="n"/>
      <c r="T578" s="402" t="n"/>
      <c r="U578" s="402" t="n"/>
      <c r="V578" s="402" t="n"/>
      <c r="W578" s="402" t="n">
        <v>0</v>
      </c>
      <c r="X578" s="402" t="n">
        <v>1</v>
      </c>
      <c r="Y578" s="402" t="n">
        <v>0</v>
      </c>
      <c r="Z578" s="402" t="n"/>
      <c r="AA578" s="402" t="n"/>
      <c r="AB578" s="402" t="n"/>
    </row>
    <row r="579">
      <c r="A579" s="402" t="n">
        <v>50</v>
      </c>
      <c r="B579" s="402" t="n">
        <v>0</v>
      </c>
      <c r="C579" s="402" t="n">
        <v>0</v>
      </c>
      <c r="D579" s="402" t="n">
        <v>1</v>
      </c>
      <c r="E579" s="402" t="n">
        <v>205</v>
      </c>
      <c r="F579" s="402">
        <f>ROUND(Source!S564,O579)</f>
        <v/>
      </c>
      <c r="G579" s="402" t="inlineStr">
        <is>
          <t>ОЗП</t>
        </is>
      </c>
      <c r="H579" s="402" t="inlineStr">
        <is>
          <t>Основная ЗП рабочих</t>
        </is>
      </c>
      <c r="I579" s="402" t="n"/>
      <c r="J579" s="402" t="n"/>
      <c r="K579" s="402" t="n">
        <v>205</v>
      </c>
      <c r="L579" s="402" t="n">
        <v>14</v>
      </c>
      <c r="M579" s="402" t="n">
        <v>3</v>
      </c>
      <c r="N579" s="402" t="inlineStr"/>
      <c r="O579" s="402" t="n">
        <v>0</v>
      </c>
      <c r="P579" s="402" t="n"/>
      <c r="Q579" s="402" t="n"/>
      <c r="R579" s="402" t="n"/>
      <c r="S579" s="402" t="n"/>
      <c r="T579" s="402" t="n"/>
      <c r="U579" s="402" t="n"/>
      <c r="V579" s="402" t="n"/>
      <c r="W579" s="402" t="n">
        <v>0</v>
      </c>
      <c r="X579" s="402" t="n">
        <v>1</v>
      </c>
      <c r="Y579" s="402" t="n">
        <v>0</v>
      </c>
      <c r="Z579" s="402" t="n"/>
      <c r="AA579" s="402" t="n"/>
      <c r="AB579" s="402" t="n"/>
    </row>
    <row r="580">
      <c r="A580" s="402" t="n">
        <v>50</v>
      </c>
      <c r="B580" s="402" t="n">
        <v>0</v>
      </c>
      <c r="C580" s="402" t="n">
        <v>0</v>
      </c>
      <c r="D580" s="402" t="n">
        <v>1</v>
      </c>
      <c r="E580" s="402" t="n">
        <v>232</v>
      </c>
      <c r="F580" s="402">
        <f>ROUND(Source!BC564,O580)</f>
        <v/>
      </c>
      <c r="G580" s="402" t="inlineStr">
        <is>
          <t>ОЗПсНРиСП</t>
        </is>
      </c>
      <c r="H580" s="402" t="inlineStr">
        <is>
          <t>Основная ЗП рабочих по ТСН-2001.16</t>
        </is>
      </c>
      <c r="I580" s="402" t="n"/>
      <c r="J580" s="402" t="n"/>
      <c r="K580" s="402" t="n">
        <v>232</v>
      </c>
      <c r="L580" s="402" t="n">
        <v>15</v>
      </c>
      <c r="M580" s="402" t="n">
        <v>3</v>
      </c>
      <c r="N580" s="402" t="inlineStr"/>
      <c r="O580" s="402" t="n">
        <v>0</v>
      </c>
      <c r="P580" s="402" t="n"/>
      <c r="Q580" s="402" t="n"/>
      <c r="R580" s="402" t="n"/>
      <c r="S580" s="402" t="n"/>
      <c r="T580" s="402" t="n"/>
      <c r="U580" s="402" t="n"/>
      <c r="V580" s="402" t="n"/>
      <c r="W580" s="402" t="n">
        <v>0</v>
      </c>
      <c r="X580" s="402" t="n">
        <v>1</v>
      </c>
      <c r="Y580" s="402" t="n">
        <v>0</v>
      </c>
      <c r="Z580" s="402" t="n"/>
      <c r="AA580" s="402" t="n"/>
      <c r="AB580" s="402" t="n"/>
    </row>
    <row r="581">
      <c r="A581" s="402" t="n">
        <v>50</v>
      </c>
      <c r="B581" s="402" t="n">
        <v>0</v>
      </c>
      <c r="C581" s="402" t="n">
        <v>0</v>
      </c>
      <c r="D581" s="402" t="n">
        <v>1</v>
      </c>
      <c r="E581" s="402" t="n">
        <v>214</v>
      </c>
      <c r="F581" s="402">
        <f>ROUND(Source!AS564,O581)</f>
        <v/>
      </c>
      <c r="G581" s="402" t="inlineStr">
        <is>
          <t>Строит</t>
        </is>
      </c>
      <c r="H581" s="402" t="inlineStr">
        <is>
          <t>Строительные работы с НР и СП</t>
        </is>
      </c>
      <c r="I581" s="402" t="n"/>
      <c r="J581" s="402" t="n"/>
      <c r="K581" s="402" t="n">
        <v>214</v>
      </c>
      <c r="L581" s="402" t="n">
        <v>16</v>
      </c>
      <c r="M581" s="402" t="n">
        <v>3</v>
      </c>
      <c r="N581" s="402" t="inlineStr"/>
      <c r="O581" s="402" t="n">
        <v>0</v>
      </c>
      <c r="P581" s="402" t="n"/>
      <c r="Q581" s="402" t="n"/>
      <c r="R581" s="402" t="n"/>
      <c r="S581" s="402" t="n"/>
      <c r="T581" s="402" t="n"/>
      <c r="U581" s="402" t="n"/>
      <c r="V581" s="402" t="n"/>
      <c r="W581" s="402" t="n">
        <v>0</v>
      </c>
      <c r="X581" s="402" t="n">
        <v>1</v>
      </c>
      <c r="Y581" s="402" t="n">
        <v>0</v>
      </c>
      <c r="Z581" s="402" t="n"/>
      <c r="AA581" s="402" t="n"/>
      <c r="AB581" s="402" t="n"/>
    </row>
    <row r="582">
      <c r="A582" s="402" t="n">
        <v>50</v>
      </c>
      <c r="B582" s="402" t="n">
        <v>0</v>
      </c>
      <c r="C582" s="402" t="n">
        <v>0</v>
      </c>
      <c r="D582" s="402" t="n">
        <v>1</v>
      </c>
      <c r="E582" s="402" t="n">
        <v>215</v>
      </c>
      <c r="F582" s="402">
        <f>ROUND(Source!AT564,O582)</f>
        <v/>
      </c>
      <c r="G582" s="402" t="inlineStr">
        <is>
          <t>Монтаж</t>
        </is>
      </c>
      <c r="H582" s="402" t="inlineStr">
        <is>
          <t>Монтажные работы с НР и СП</t>
        </is>
      </c>
      <c r="I582" s="402" t="n"/>
      <c r="J582" s="402" t="n"/>
      <c r="K582" s="402" t="n">
        <v>215</v>
      </c>
      <c r="L582" s="402" t="n">
        <v>17</v>
      </c>
      <c r="M582" s="402" t="n">
        <v>3</v>
      </c>
      <c r="N582" s="402" t="inlineStr"/>
      <c r="O582" s="402" t="n">
        <v>0</v>
      </c>
      <c r="P582" s="402" t="n"/>
      <c r="Q582" s="402" t="n"/>
      <c r="R582" s="402" t="n"/>
      <c r="S582" s="402" t="n"/>
      <c r="T582" s="402" t="n"/>
      <c r="U582" s="402" t="n"/>
      <c r="V582" s="402" t="n"/>
      <c r="W582" s="402" t="n">
        <v>0</v>
      </c>
      <c r="X582" s="402" t="n">
        <v>1</v>
      </c>
      <c r="Y582" s="402" t="n">
        <v>0</v>
      </c>
      <c r="Z582" s="402" t="n"/>
      <c r="AA582" s="402" t="n"/>
      <c r="AB582" s="402" t="n"/>
    </row>
    <row r="583">
      <c r="A583" s="402" t="n">
        <v>50</v>
      </c>
      <c r="B583" s="402" t="n">
        <v>0</v>
      </c>
      <c r="C583" s="402" t="n">
        <v>0</v>
      </c>
      <c r="D583" s="402" t="n">
        <v>1</v>
      </c>
      <c r="E583" s="402" t="n">
        <v>217</v>
      </c>
      <c r="F583" s="402">
        <f>ROUND(Source!AU564,O583)</f>
        <v/>
      </c>
      <c r="G583" s="402" t="inlineStr">
        <is>
          <t>Прочие</t>
        </is>
      </c>
      <c r="H583" s="402" t="inlineStr">
        <is>
          <t>Прочие работы с НР и СП</t>
        </is>
      </c>
      <c r="I583" s="402" t="n"/>
      <c r="J583" s="402" t="n"/>
      <c r="K583" s="402" t="n">
        <v>217</v>
      </c>
      <c r="L583" s="402" t="n">
        <v>18</v>
      </c>
      <c r="M583" s="402" t="n">
        <v>3</v>
      </c>
      <c r="N583" s="402" t="inlineStr"/>
      <c r="O583" s="402" t="n">
        <v>0</v>
      </c>
      <c r="P583" s="402" t="n"/>
      <c r="Q583" s="402" t="n"/>
      <c r="R583" s="402" t="n"/>
      <c r="S583" s="402" t="n"/>
      <c r="T583" s="402" t="n"/>
      <c r="U583" s="402" t="n"/>
      <c r="V583" s="402" t="n"/>
      <c r="W583" s="402" t="n">
        <v>0</v>
      </c>
      <c r="X583" s="402" t="n">
        <v>1</v>
      </c>
      <c r="Y583" s="402" t="n">
        <v>0</v>
      </c>
      <c r="Z583" s="402" t="n"/>
      <c r="AA583" s="402" t="n"/>
      <c r="AB583" s="402" t="n"/>
    </row>
    <row r="584">
      <c r="A584" s="402" t="n">
        <v>50</v>
      </c>
      <c r="B584" s="402" t="n">
        <v>0</v>
      </c>
      <c r="C584" s="402" t="n">
        <v>0</v>
      </c>
      <c r="D584" s="402" t="n">
        <v>1</v>
      </c>
      <c r="E584" s="402" t="n">
        <v>230</v>
      </c>
      <c r="F584" s="402">
        <f>ROUND(Source!BA564,O584)</f>
        <v/>
      </c>
      <c r="G584" s="402" t="inlineStr">
        <is>
          <t>ПрочиеЗатр</t>
        </is>
      </c>
      <c r="H584" s="402" t="inlineStr">
        <is>
          <t>Прочие затраты по ТСН-2001.16</t>
        </is>
      </c>
      <c r="I584" s="402" t="n"/>
      <c r="J584" s="402" t="n"/>
      <c r="K584" s="402" t="n">
        <v>230</v>
      </c>
      <c r="L584" s="402" t="n">
        <v>19</v>
      </c>
      <c r="M584" s="402" t="n">
        <v>3</v>
      </c>
      <c r="N584" s="402" t="inlineStr"/>
      <c r="O584" s="402" t="n">
        <v>0</v>
      </c>
      <c r="P584" s="402" t="n"/>
      <c r="Q584" s="402" t="n"/>
      <c r="R584" s="402" t="n"/>
      <c r="S584" s="402" t="n"/>
      <c r="T584" s="402" t="n"/>
      <c r="U584" s="402" t="n"/>
      <c r="V584" s="402" t="n"/>
      <c r="W584" s="402" t="n">
        <v>0</v>
      </c>
      <c r="X584" s="402" t="n">
        <v>1</v>
      </c>
      <c r="Y584" s="402" t="n">
        <v>0</v>
      </c>
      <c r="Z584" s="402" t="n"/>
      <c r="AA584" s="402" t="n"/>
      <c r="AB584" s="402" t="n"/>
    </row>
    <row r="585">
      <c r="A585" s="402" t="n">
        <v>50</v>
      </c>
      <c r="B585" s="402" t="n">
        <v>0</v>
      </c>
      <c r="C585" s="402" t="n">
        <v>0</v>
      </c>
      <c r="D585" s="402" t="n">
        <v>1</v>
      </c>
      <c r="E585" s="402" t="n">
        <v>206</v>
      </c>
      <c r="F585" s="402">
        <f>ROUND(Source!T564,O585)</f>
        <v/>
      </c>
      <c r="G585" s="402" t="inlineStr">
        <is>
          <t>ВозврМат</t>
        </is>
      </c>
      <c r="H585" s="402" t="inlineStr">
        <is>
          <t>Возврат материалов</t>
        </is>
      </c>
      <c r="I585" s="402" t="n"/>
      <c r="J585" s="402" t="n"/>
      <c r="K585" s="402" t="n">
        <v>206</v>
      </c>
      <c r="L585" s="402" t="n">
        <v>20</v>
      </c>
      <c r="M585" s="402" t="n">
        <v>3</v>
      </c>
      <c r="N585" s="402" t="inlineStr"/>
      <c r="O585" s="402" t="n">
        <v>0</v>
      </c>
      <c r="P585" s="402" t="n"/>
      <c r="Q585" s="402" t="n"/>
      <c r="R585" s="402" t="n"/>
      <c r="S585" s="402" t="n"/>
      <c r="T585" s="402" t="n"/>
      <c r="U585" s="402" t="n"/>
      <c r="V585" s="402" t="n"/>
      <c r="W585" s="402" t="n">
        <v>0</v>
      </c>
      <c r="X585" s="402" t="n">
        <v>1</v>
      </c>
      <c r="Y585" s="402" t="n">
        <v>0</v>
      </c>
      <c r="Z585" s="402" t="n"/>
      <c r="AA585" s="402" t="n"/>
      <c r="AB585" s="402" t="n"/>
    </row>
    <row r="586">
      <c r="A586" s="402" t="n">
        <v>50</v>
      </c>
      <c r="B586" s="402" t="n">
        <v>0</v>
      </c>
      <c r="C586" s="402" t="n">
        <v>0</v>
      </c>
      <c r="D586" s="402" t="n">
        <v>1</v>
      </c>
      <c r="E586" s="402" t="n">
        <v>207</v>
      </c>
      <c r="F586" s="402">
        <f>ROUND(Source!U564,O586)</f>
        <v/>
      </c>
      <c r="G586" s="402" t="inlineStr">
        <is>
          <t>ТрудСтр</t>
        </is>
      </c>
      <c r="H586" s="402" t="inlineStr">
        <is>
          <t>Трудозатраты строителей</t>
        </is>
      </c>
      <c r="I586" s="402" t="n"/>
      <c r="J586" s="402" t="n"/>
      <c r="K586" s="402" t="n">
        <v>207</v>
      </c>
      <c r="L586" s="402" t="n">
        <v>21</v>
      </c>
      <c r="M586" s="402" t="n">
        <v>3</v>
      </c>
      <c r="N586" s="402" t="inlineStr"/>
      <c r="O586" s="402" t="n">
        <v>7</v>
      </c>
      <c r="P586" s="402" t="n"/>
      <c r="Q586" s="402" t="n"/>
      <c r="R586" s="402" t="n"/>
      <c r="S586" s="402" t="n"/>
      <c r="T586" s="402" t="n"/>
      <c r="U586" s="402" t="n"/>
      <c r="V586" s="402" t="n"/>
      <c r="W586" s="402" t="n">
        <v>0</v>
      </c>
      <c r="X586" s="402" t="n">
        <v>1</v>
      </c>
      <c r="Y586" s="402" t="n">
        <v>0</v>
      </c>
      <c r="Z586" s="402" t="n"/>
      <c r="AA586" s="402" t="n"/>
      <c r="AB586" s="402" t="n"/>
    </row>
    <row r="587">
      <c r="A587" s="402" t="n">
        <v>50</v>
      </c>
      <c r="B587" s="402" t="n">
        <v>0</v>
      </c>
      <c r="C587" s="402" t="n">
        <v>0</v>
      </c>
      <c r="D587" s="402" t="n">
        <v>1</v>
      </c>
      <c r="E587" s="402" t="n">
        <v>208</v>
      </c>
      <c r="F587" s="402">
        <f>ROUND(Source!V564,O587)</f>
        <v/>
      </c>
      <c r="G587" s="402" t="inlineStr">
        <is>
          <t>ТрудМаш</t>
        </is>
      </c>
      <c r="H587" s="402" t="inlineStr">
        <is>
          <t>Трудозатраты машинистов</t>
        </is>
      </c>
      <c r="I587" s="402" t="n"/>
      <c r="J587" s="402" t="n"/>
      <c r="K587" s="402" t="n">
        <v>208</v>
      </c>
      <c r="L587" s="402" t="n">
        <v>22</v>
      </c>
      <c r="M587" s="402" t="n">
        <v>3</v>
      </c>
      <c r="N587" s="402" t="inlineStr"/>
      <c r="O587" s="402" t="n">
        <v>7</v>
      </c>
      <c r="P587" s="402" t="n"/>
      <c r="Q587" s="402" t="n"/>
      <c r="R587" s="402" t="n"/>
      <c r="S587" s="402" t="n"/>
      <c r="T587" s="402" t="n"/>
      <c r="U587" s="402" t="n"/>
      <c r="V587" s="402" t="n"/>
      <c r="W587" s="402" t="n">
        <v>0</v>
      </c>
      <c r="X587" s="402" t="n">
        <v>1</v>
      </c>
      <c r="Y587" s="402" t="n">
        <v>0</v>
      </c>
      <c r="Z587" s="402" t="n"/>
      <c r="AA587" s="402" t="n"/>
      <c r="AB587" s="402" t="n"/>
    </row>
    <row r="588">
      <c r="A588" s="402" t="n">
        <v>50</v>
      </c>
      <c r="B588" s="402" t="n">
        <v>0</v>
      </c>
      <c r="C588" s="402" t="n">
        <v>0</v>
      </c>
      <c r="D588" s="402" t="n">
        <v>1</v>
      </c>
      <c r="E588" s="402" t="n">
        <v>209</v>
      </c>
      <c r="F588" s="402">
        <f>ROUND(Source!W564,O588)</f>
        <v/>
      </c>
      <c r="G588" s="402" t="inlineStr">
        <is>
          <t>ТранспМат</t>
        </is>
      </c>
      <c r="H588" s="402" t="inlineStr">
        <is>
          <t>Транспорт материалов</t>
        </is>
      </c>
      <c r="I588" s="402" t="n"/>
      <c r="J588" s="402" t="n"/>
      <c r="K588" s="402" t="n">
        <v>209</v>
      </c>
      <c r="L588" s="402" t="n">
        <v>23</v>
      </c>
      <c r="M588" s="402" t="n">
        <v>3</v>
      </c>
      <c r="N588" s="402" t="inlineStr"/>
      <c r="O588" s="402" t="n">
        <v>0</v>
      </c>
      <c r="P588" s="402" t="n"/>
      <c r="Q588" s="402" t="n"/>
      <c r="R588" s="402" t="n"/>
      <c r="S588" s="402" t="n"/>
      <c r="T588" s="402" t="n"/>
      <c r="U588" s="402" t="n"/>
      <c r="V588" s="402" t="n"/>
      <c r="W588" s="402" t="n">
        <v>0</v>
      </c>
      <c r="X588" s="402" t="n">
        <v>1</v>
      </c>
      <c r="Y588" s="402" t="n">
        <v>0</v>
      </c>
      <c r="Z588" s="402" t="n"/>
      <c r="AA588" s="402" t="n"/>
      <c r="AB588" s="402" t="n"/>
    </row>
    <row r="589">
      <c r="A589" s="402" t="n">
        <v>50</v>
      </c>
      <c r="B589" s="402" t="n">
        <v>0</v>
      </c>
      <c r="C589" s="402" t="n">
        <v>0</v>
      </c>
      <c r="D589" s="402" t="n">
        <v>1</v>
      </c>
      <c r="E589" s="402" t="n">
        <v>233</v>
      </c>
      <c r="F589" s="402">
        <f>ROUND(Source!BD564,O589)</f>
        <v/>
      </c>
      <c r="G589" s="402" t="inlineStr">
        <is>
          <t>Перевозка</t>
        </is>
      </c>
      <c r="H589" s="402" t="inlineStr">
        <is>
          <t>Перевозка грузов</t>
        </is>
      </c>
      <c r="I589" s="402" t="n"/>
      <c r="J589" s="402" t="n"/>
      <c r="K589" s="402" t="n">
        <v>233</v>
      </c>
      <c r="L589" s="402" t="n">
        <v>24</v>
      </c>
      <c r="M589" s="402" t="n">
        <v>3</v>
      </c>
      <c r="N589" s="402" t="inlineStr"/>
      <c r="O589" s="402" t="n">
        <v>0</v>
      </c>
      <c r="P589" s="402" t="n"/>
      <c r="Q589" s="402" t="n"/>
      <c r="R589" s="402" t="n"/>
      <c r="S589" s="402" t="n"/>
      <c r="T589" s="402" t="n"/>
      <c r="U589" s="402" t="n"/>
      <c r="V589" s="402" t="n"/>
      <c r="W589" s="402" t="n">
        <v>0</v>
      </c>
      <c r="X589" s="402" t="n">
        <v>1</v>
      </c>
      <c r="Y589" s="402" t="n">
        <v>0</v>
      </c>
      <c r="Z589" s="402" t="n"/>
      <c r="AA589" s="402" t="n"/>
      <c r="AB589" s="402" t="n"/>
    </row>
    <row r="590">
      <c r="A590" s="402" t="n">
        <v>50</v>
      </c>
      <c r="B590" s="402" t="n">
        <v>0</v>
      </c>
      <c r="C590" s="402" t="n">
        <v>0</v>
      </c>
      <c r="D590" s="402" t="n">
        <v>1</v>
      </c>
      <c r="E590" s="402" t="n">
        <v>210</v>
      </c>
      <c r="F590" s="402">
        <f>ROUND(Source!X564,O590)</f>
        <v/>
      </c>
      <c r="G590" s="402" t="inlineStr">
        <is>
          <t>НР</t>
        </is>
      </c>
      <c r="H590" s="402" t="inlineStr">
        <is>
          <t>Накладные расходы</t>
        </is>
      </c>
      <c r="I590" s="402" t="n"/>
      <c r="J590" s="402" t="n"/>
      <c r="K590" s="402" t="n">
        <v>210</v>
      </c>
      <c r="L590" s="402" t="n">
        <v>25</v>
      </c>
      <c r="M590" s="402" t="n">
        <v>3</v>
      </c>
      <c r="N590" s="402" t="inlineStr"/>
      <c r="O590" s="402" t="n">
        <v>0</v>
      </c>
      <c r="P590" s="402" t="n"/>
      <c r="Q590" s="402" t="n"/>
      <c r="R590" s="402" t="n"/>
      <c r="S590" s="402" t="n"/>
      <c r="T590" s="402" t="n"/>
      <c r="U590" s="402" t="n"/>
      <c r="V590" s="402" t="n"/>
      <c r="W590" s="402" t="n">
        <v>0</v>
      </c>
      <c r="X590" s="402" t="n">
        <v>1</v>
      </c>
      <c r="Y590" s="402" t="n">
        <v>0</v>
      </c>
      <c r="Z590" s="402" t="n"/>
      <c r="AA590" s="402" t="n"/>
      <c r="AB590" s="402" t="n"/>
    </row>
    <row r="591">
      <c r="A591" s="402" t="n">
        <v>50</v>
      </c>
      <c r="B591" s="402" t="n">
        <v>0</v>
      </c>
      <c r="C591" s="402" t="n">
        <v>0</v>
      </c>
      <c r="D591" s="402" t="n">
        <v>1</v>
      </c>
      <c r="E591" s="402" t="n">
        <v>211</v>
      </c>
      <c r="F591" s="402">
        <f>ROUND(Source!Y564,O591)</f>
        <v/>
      </c>
      <c r="G591" s="402" t="inlineStr">
        <is>
          <t>СмПриб</t>
        </is>
      </c>
      <c r="H591" s="402" t="inlineStr">
        <is>
          <t>Сметная прибыль</t>
        </is>
      </c>
      <c r="I591" s="402" t="n"/>
      <c r="J591" s="402" t="n"/>
      <c r="K591" s="402" t="n">
        <v>211</v>
      </c>
      <c r="L591" s="402" t="n">
        <v>26</v>
      </c>
      <c r="M591" s="402" t="n">
        <v>3</v>
      </c>
      <c r="N591" s="402" t="inlineStr"/>
      <c r="O591" s="402" t="n">
        <v>0</v>
      </c>
      <c r="P591" s="402" t="n"/>
      <c r="Q591" s="402" t="n"/>
      <c r="R591" s="402" t="n"/>
      <c r="S591" s="402" t="n"/>
      <c r="T591" s="402" t="n"/>
      <c r="U591" s="402" t="n"/>
      <c r="V591" s="402" t="n"/>
      <c r="W591" s="402" t="n">
        <v>0</v>
      </c>
      <c r="X591" s="402" t="n">
        <v>1</v>
      </c>
      <c r="Y591" s="402" t="n">
        <v>0</v>
      </c>
      <c r="Z591" s="402" t="n"/>
      <c r="AA591" s="402" t="n"/>
      <c r="AB591" s="402" t="n"/>
    </row>
    <row r="592">
      <c r="A592" s="402" t="n">
        <v>50</v>
      </c>
      <c r="B592" s="402" t="n">
        <v>0</v>
      </c>
      <c r="C592" s="402" t="n">
        <v>0</v>
      </c>
      <c r="D592" s="402" t="n">
        <v>1</v>
      </c>
      <c r="E592" s="402" t="n">
        <v>224</v>
      </c>
      <c r="F592" s="402">
        <f>ROUND(Source!AR564,O592)</f>
        <v/>
      </c>
      <c r="G592" s="402" t="inlineStr">
        <is>
          <t>Всего</t>
        </is>
      </c>
      <c r="H592" s="402" t="inlineStr">
        <is>
          <t>Всего с НР и СП</t>
        </is>
      </c>
      <c r="I592" s="402" t="n"/>
      <c r="J592" s="402" t="n"/>
      <c r="K592" s="402" t="n">
        <v>224</v>
      </c>
      <c r="L592" s="402" t="n">
        <v>27</v>
      </c>
      <c r="M592" s="402" t="n">
        <v>3</v>
      </c>
      <c r="N592" s="402" t="inlineStr"/>
      <c r="O592" s="402" t="n">
        <v>0</v>
      </c>
      <c r="P592" s="402" t="n"/>
      <c r="Q592" s="402" t="n"/>
      <c r="R592" s="402" t="n"/>
      <c r="S592" s="402" t="n"/>
      <c r="T592" s="402" t="n"/>
      <c r="U592" s="402" t="n"/>
      <c r="V592" s="402" t="n"/>
      <c r="W592" s="402" t="n">
        <v>0</v>
      </c>
      <c r="X592" s="402" t="n">
        <v>1</v>
      </c>
      <c r="Y592" s="402" t="n">
        <v>0</v>
      </c>
      <c r="Z592" s="402" t="n"/>
      <c r="AA592" s="402" t="n"/>
      <c r="AB592" s="402" t="n"/>
    </row>
    <row r="593">
      <c r="A593" s="402" t="n">
        <v>50</v>
      </c>
      <c r="B593" s="402" t="n">
        <v>0</v>
      </c>
      <c r="C593" s="402" t="n">
        <v>0</v>
      </c>
      <c r="D593" s="402" t="n">
        <v>2</v>
      </c>
      <c r="E593" s="402" t="n">
        <v>0</v>
      </c>
      <c r="F593" s="402">
        <f>ROUND(F592,O593)</f>
        <v/>
      </c>
      <c r="G593" s="402" t="inlineStr">
        <is>
          <t>и1</t>
        </is>
      </c>
      <c r="H593" s="402" t="inlineStr">
        <is>
          <t>Итого</t>
        </is>
      </c>
      <c r="I593" s="402" t="n"/>
      <c r="J593" s="402" t="n"/>
      <c r="K593" s="402" t="n">
        <v>212</v>
      </c>
      <c r="L593" s="402" t="n">
        <v>28</v>
      </c>
      <c r="M593" s="402" t="n">
        <v>0</v>
      </c>
      <c r="N593" s="402" t="inlineStr"/>
      <c r="O593" s="402" t="n">
        <v>0</v>
      </c>
      <c r="P593" s="402" t="n"/>
      <c r="Q593" s="402" t="n"/>
      <c r="R593" s="402" t="n"/>
      <c r="S593" s="402" t="n"/>
      <c r="T593" s="402" t="n"/>
      <c r="U593" s="402" t="n"/>
      <c r="V593" s="402" t="n"/>
      <c r="W593" s="402" t="n">
        <v>0</v>
      </c>
      <c r="X593" s="402" t="n">
        <v>1</v>
      </c>
      <c r="Y593" s="402" t="n">
        <v>0</v>
      </c>
      <c r="Z593" s="402" t="n"/>
      <c r="AA593" s="402" t="n"/>
      <c r="AB593" s="402" t="n"/>
    </row>
    <row r="594">
      <c r="A594" s="402" t="n">
        <v>50</v>
      </c>
      <c r="B594" s="402" t="n">
        <v>0</v>
      </c>
      <c r="C594" s="402" t="n">
        <v>0</v>
      </c>
      <c r="D594" s="402" t="n">
        <v>2</v>
      </c>
      <c r="E594" s="402" t="n">
        <v>0</v>
      </c>
      <c r="F594" s="402">
        <f>ROUND(F593*0.22,O594)</f>
        <v/>
      </c>
      <c r="G594" s="402" t="inlineStr">
        <is>
          <t>и2</t>
        </is>
      </c>
      <c r="H594" s="402" t="inlineStr">
        <is>
          <t>НДС 22%</t>
        </is>
      </c>
      <c r="I594" s="402" t="n"/>
      <c r="J594" s="402" t="n"/>
      <c r="K594" s="402" t="n">
        <v>212</v>
      </c>
      <c r="L594" s="402" t="n">
        <v>29</v>
      </c>
      <c r="M594" s="402" t="n">
        <v>0</v>
      </c>
      <c r="N594" s="402" t="inlineStr"/>
      <c r="O594" s="402" t="n">
        <v>0</v>
      </c>
      <c r="P594" s="402" t="n"/>
      <c r="Q594" s="402" t="n"/>
      <c r="R594" s="402" t="n"/>
      <c r="S594" s="402" t="n"/>
      <c r="T594" s="402" t="n"/>
      <c r="U594" s="402" t="n"/>
      <c r="V594" s="402" t="n"/>
      <c r="W594" s="402" t="n">
        <v>0</v>
      </c>
      <c r="X594" s="402" t="n">
        <v>1</v>
      </c>
      <c r="Y594" s="402" t="n">
        <v>0</v>
      </c>
      <c r="Z594" s="402" t="n"/>
      <c r="AA594" s="402" t="n"/>
      <c r="AB594" s="402" t="n"/>
    </row>
    <row r="595">
      <c r="A595" s="402" t="n">
        <v>50</v>
      </c>
      <c r="B595" s="402" t="n">
        <v>0</v>
      </c>
      <c r="C595" s="402" t="n">
        <v>0</v>
      </c>
      <c r="D595" s="402" t="n">
        <v>2</v>
      </c>
      <c r="E595" s="402" t="n">
        <v>213</v>
      </c>
      <c r="F595" s="402">
        <f>ROUND(F593+F594,O595)</f>
        <v/>
      </c>
      <c r="G595" s="402" t="inlineStr">
        <is>
          <t>и3</t>
        </is>
      </c>
      <c r="H595" s="402" t="inlineStr">
        <is>
          <t>Всего</t>
        </is>
      </c>
      <c r="I595" s="402" t="n"/>
      <c r="J595" s="402" t="n"/>
      <c r="K595" s="402" t="n">
        <v>212</v>
      </c>
      <c r="L595" s="402" t="n">
        <v>30</v>
      </c>
      <c r="M595" s="402" t="n">
        <v>0</v>
      </c>
      <c r="N595" s="402" t="inlineStr"/>
      <c r="O595" s="402" t="n">
        <v>0</v>
      </c>
      <c r="P595" s="402" t="n"/>
      <c r="Q595" s="402" t="n"/>
      <c r="R595" s="402" t="n"/>
      <c r="S595" s="402" t="n"/>
      <c r="T595" s="402" t="n"/>
      <c r="U595" s="402" t="n"/>
      <c r="V595" s="402" t="n"/>
      <c r="W595" s="402" t="n">
        <v>0</v>
      </c>
      <c r="X595" s="402" t="n">
        <v>1</v>
      </c>
      <c r="Y595" s="402" t="n">
        <v>0</v>
      </c>
      <c r="Z595" s="402" t="n"/>
      <c r="AA595" s="402" t="n"/>
      <c r="AB595" s="402" t="n"/>
    </row>
    <row r="596"/>
    <row r="597">
      <c r="A597" s="399" t="n">
        <v>3</v>
      </c>
      <c r="B597" s="399" t="n">
        <v>0</v>
      </c>
      <c r="C597" s="399" t="n"/>
      <c r="D597" s="399">
        <f>ROW(A621)</f>
        <v/>
      </c>
      <c r="E597" s="399" t="n"/>
      <c r="F597" s="399" t="inlineStr">
        <is>
          <t>Новая локальная смета</t>
        </is>
      </c>
      <c r="G597" s="399" t="inlineStr">
        <is>
          <t>Молодежная 8</t>
        </is>
      </c>
      <c r="H597" s="399" t="inlineStr"/>
      <c r="I597" s="399" t="n">
        <v>0</v>
      </c>
      <c r="J597" s="399" t="inlineStr"/>
      <c r="K597" s="399" t="n">
        <v>0</v>
      </c>
      <c r="L597" s="399" t="inlineStr">
        <is>
          <t>Новая локальная смета</t>
        </is>
      </c>
      <c r="M597" s="399" t="inlineStr"/>
      <c r="N597" s="399" t="n"/>
      <c r="O597" s="399" t="n"/>
      <c r="P597" s="399" t="n"/>
      <c r="Q597" s="399" t="n"/>
      <c r="R597" s="399" t="n"/>
      <c r="S597" s="399" t="n">
        <v>0</v>
      </c>
      <c r="T597" s="399" t="n"/>
      <c r="U597" s="399" t="inlineStr"/>
      <c r="V597" s="399" t="n">
        <v>0</v>
      </c>
      <c r="W597" s="399" t="n"/>
      <c r="X597" s="399" t="n"/>
      <c r="Y597" s="399" t="n"/>
      <c r="Z597" s="399" t="n"/>
      <c r="AA597" s="399" t="n"/>
      <c r="AB597" s="399" t="inlineStr"/>
      <c r="AC597" s="399" t="inlineStr"/>
      <c r="AD597" s="399" t="inlineStr"/>
      <c r="AE597" s="399" t="inlineStr"/>
      <c r="AF597" s="399" t="inlineStr"/>
      <c r="AG597" s="399" t="inlineStr"/>
      <c r="AH597" s="399" t="n"/>
      <c r="AI597" s="399" t="n"/>
      <c r="AJ597" s="399" t="n"/>
      <c r="AK597" s="399" t="n"/>
      <c r="AL597" s="399" t="n"/>
      <c r="AM597" s="399" t="n"/>
      <c r="AN597" s="399" t="n"/>
      <c r="AO597" s="399" t="n"/>
      <c r="AP597" s="399" t="inlineStr"/>
      <c r="AQ597" s="399" t="inlineStr"/>
      <c r="AR597" s="399" t="inlineStr"/>
      <c r="AS597" s="399" t="n"/>
      <c r="AT597" s="399" t="n"/>
      <c r="AU597" s="399" t="n"/>
      <c r="AV597" s="399" t="n"/>
      <c r="AW597" s="399" t="n"/>
      <c r="AX597" s="399" t="n"/>
      <c r="AY597" s="399" t="n"/>
      <c r="AZ597" s="399" t="inlineStr"/>
      <c r="BA597" s="399" t="n"/>
      <c r="BB597" s="399" t="inlineStr"/>
      <c r="BC597" s="399" t="inlineStr"/>
      <c r="BD597" s="399" t="inlineStr"/>
      <c r="BE597" s="399" t="inlineStr"/>
      <c r="BF597" s="399" t="inlineStr"/>
      <c r="BG597" s="399" t="inlineStr"/>
      <c r="BH597" s="399" t="inlineStr"/>
      <c r="BI597" s="399" t="inlineStr"/>
      <c r="BJ597" s="399" t="inlineStr"/>
      <c r="BK597" s="399" t="inlineStr"/>
      <c r="BL597" s="399" t="inlineStr"/>
      <c r="BM597" s="399" t="inlineStr"/>
      <c r="BN597" s="399" t="inlineStr"/>
      <c r="BO597" s="399" t="inlineStr"/>
      <c r="BP597" s="399" t="inlineStr"/>
      <c r="BQ597" s="399" t="n"/>
      <c r="BR597" s="399" t="n"/>
      <c r="BS597" s="399" t="n"/>
      <c r="BT597" s="399" t="n"/>
      <c r="BU597" s="399" t="n"/>
      <c r="BV597" s="399" t="n"/>
      <c r="BW597" s="399" t="n"/>
      <c r="BX597" s="399" t="n">
        <v>0</v>
      </c>
      <c r="BY597" s="399" t="n"/>
      <c r="BZ597" s="399" t="n"/>
      <c r="CA597" s="399" t="n"/>
      <c r="CB597" s="399" t="n"/>
      <c r="CC597" s="399" t="n"/>
      <c r="CD597" s="399" t="n"/>
      <c r="CE597" s="399" t="n"/>
      <c r="CF597" s="399" t="n">
        <v>0</v>
      </c>
      <c r="CG597" s="399" t="n">
        <v>0</v>
      </c>
      <c r="CH597" s="399" t="n"/>
      <c r="CI597" s="399" t="inlineStr"/>
      <c r="CJ597" s="399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400" t="n">
        <v>52</v>
      </c>
      <c r="B599" s="400">
        <f>B621</f>
        <v/>
      </c>
      <c r="C599" s="400">
        <f>C621</f>
        <v/>
      </c>
      <c r="D599" s="400">
        <f>D621</f>
        <v/>
      </c>
      <c r="E599" s="400">
        <f>E621</f>
        <v/>
      </c>
      <c r="F599" s="400">
        <f>F621</f>
        <v/>
      </c>
      <c r="G599" s="400">
        <f>G621</f>
        <v/>
      </c>
      <c r="H599" s="400" t="n"/>
      <c r="I599" s="400" t="n"/>
      <c r="J599" s="400" t="n"/>
      <c r="K599" s="400" t="n"/>
      <c r="L599" s="400" t="n"/>
      <c r="M599" s="400" t="n"/>
      <c r="N599" s="400" t="n"/>
      <c r="O599" s="400">
        <f>O621</f>
        <v/>
      </c>
      <c r="P599" s="400">
        <f>P621</f>
        <v/>
      </c>
      <c r="Q599" s="400">
        <f>Q621</f>
        <v/>
      </c>
      <c r="R599" s="400">
        <f>R621</f>
        <v/>
      </c>
      <c r="S599" s="400">
        <f>S621</f>
        <v/>
      </c>
      <c r="T599" s="400">
        <f>T621</f>
        <v/>
      </c>
      <c r="U599" s="400">
        <f>U621</f>
        <v/>
      </c>
      <c r="V599" s="400">
        <f>V621</f>
        <v/>
      </c>
      <c r="W599" s="400">
        <f>W621</f>
        <v/>
      </c>
      <c r="X599" s="400">
        <f>X621</f>
        <v/>
      </c>
      <c r="Y599" s="400">
        <f>Y621</f>
        <v/>
      </c>
      <c r="Z599" s="400">
        <f>Z621</f>
        <v/>
      </c>
      <c r="AA599" s="400">
        <f>AA621</f>
        <v/>
      </c>
      <c r="AB599" s="400">
        <f>AB621</f>
        <v/>
      </c>
      <c r="AC599" s="400">
        <f>AC621</f>
        <v/>
      </c>
      <c r="AD599" s="400">
        <f>AD621</f>
        <v/>
      </c>
      <c r="AE599" s="400">
        <f>AE621</f>
        <v/>
      </c>
      <c r="AF599" s="400">
        <f>AF621</f>
        <v/>
      </c>
      <c r="AG599" s="400">
        <f>AG621</f>
        <v/>
      </c>
      <c r="AH599" s="400">
        <f>AH621</f>
        <v/>
      </c>
      <c r="AI599" s="400">
        <f>AI621</f>
        <v/>
      </c>
      <c r="AJ599" s="400">
        <f>AJ621</f>
        <v/>
      </c>
      <c r="AK599" s="400">
        <f>AK621</f>
        <v/>
      </c>
      <c r="AL599" s="400">
        <f>AL621</f>
        <v/>
      </c>
      <c r="AM599" s="400">
        <f>AM621</f>
        <v/>
      </c>
      <c r="AN599" s="400">
        <f>AN621</f>
        <v/>
      </c>
      <c r="AO599" s="400">
        <f>AO621</f>
        <v/>
      </c>
      <c r="AP599" s="400">
        <f>AP621</f>
        <v/>
      </c>
      <c r="AQ599" s="400">
        <f>AQ621</f>
        <v/>
      </c>
      <c r="AR599" s="400">
        <f>AR621</f>
        <v/>
      </c>
      <c r="AS599" s="400">
        <f>AS621</f>
        <v/>
      </c>
      <c r="AT599" s="400">
        <f>AT621</f>
        <v/>
      </c>
      <c r="AU599" s="400">
        <f>AU621</f>
        <v/>
      </c>
      <c r="AV599" s="400">
        <f>AV621</f>
        <v/>
      </c>
      <c r="AW599" s="400">
        <f>AW621</f>
        <v/>
      </c>
      <c r="AX599" s="400">
        <f>AX621</f>
        <v/>
      </c>
      <c r="AY599" s="400">
        <f>AY621</f>
        <v/>
      </c>
      <c r="AZ599" s="400">
        <f>AZ621</f>
        <v/>
      </c>
      <c r="BA599" s="400">
        <f>BA621</f>
        <v/>
      </c>
      <c r="BB599" s="400">
        <f>BB621</f>
        <v/>
      </c>
      <c r="BC599" s="400">
        <f>BC621</f>
        <v/>
      </c>
      <c r="BD599" s="400">
        <f>BD621</f>
        <v/>
      </c>
      <c r="BE599" s="400">
        <f>BE621</f>
        <v/>
      </c>
      <c r="BF599" s="400">
        <f>BF621</f>
        <v/>
      </c>
      <c r="BG599" s="400">
        <f>BG621</f>
        <v/>
      </c>
      <c r="BH599" s="400">
        <f>BH621</f>
        <v/>
      </c>
      <c r="BI599" s="400">
        <f>BI621</f>
        <v/>
      </c>
      <c r="BJ599" s="400">
        <f>BJ621</f>
        <v/>
      </c>
      <c r="BK599" s="400">
        <f>BK621</f>
        <v/>
      </c>
      <c r="BL599" s="400">
        <f>BL621</f>
        <v/>
      </c>
      <c r="BM599" s="400">
        <f>BM621</f>
        <v/>
      </c>
      <c r="BN599" s="400">
        <f>BN621</f>
        <v/>
      </c>
      <c r="BO599" s="400">
        <f>BO621</f>
        <v/>
      </c>
      <c r="BP599" s="400">
        <f>BP621</f>
        <v/>
      </c>
      <c r="BQ599" s="400">
        <f>BQ621</f>
        <v/>
      </c>
      <c r="BR599" s="400">
        <f>BR621</f>
        <v/>
      </c>
      <c r="BS599" s="400">
        <f>BS621</f>
        <v/>
      </c>
      <c r="BT599" s="400">
        <f>BT621</f>
        <v/>
      </c>
      <c r="BU599" s="400">
        <f>BU621</f>
        <v/>
      </c>
      <c r="BV599" s="400">
        <f>BV621</f>
        <v/>
      </c>
      <c r="BW599" s="400">
        <f>BW621</f>
        <v/>
      </c>
      <c r="BX599" s="400">
        <f>BX621</f>
        <v/>
      </c>
      <c r="BY599" s="400">
        <f>BY621</f>
        <v/>
      </c>
      <c r="BZ599" s="400">
        <f>BZ621</f>
        <v/>
      </c>
      <c r="CA599" s="400">
        <f>CA621</f>
        <v/>
      </c>
      <c r="CB599" s="400">
        <f>CB621</f>
        <v/>
      </c>
      <c r="CC599" s="400">
        <f>CC621</f>
        <v/>
      </c>
      <c r="CD599" s="400">
        <f>CD621</f>
        <v/>
      </c>
      <c r="CE599" s="400">
        <f>CE621</f>
        <v/>
      </c>
      <c r="CF599" s="400">
        <f>CF621</f>
        <v/>
      </c>
      <c r="CG599" s="400">
        <f>CG621</f>
        <v/>
      </c>
      <c r="CH599" s="400">
        <f>CH621</f>
        <v/>
      </c>
      <c r="CI599" s="400">
        <f>CI621</f>
        <v/>
      </c>
      <c r="CJ599" s="400">
        <f>CJ621</f>
        <v/>
      </c>
      <c r="CK599" s="400">
        <f>CK621</f>
        <v/>
      </c>
      <c r="CL599" s="400">
        <f>CL621</f>
        <v/>
      </c>
      <c r="CM599" s="400">
        <f>CM621</f>
        <v/>
      </c>
      <c r="CN599" s="400">
        <f>CN621</f>
        <v/>
      </c>
      <c r="CO599" s="400">
        <f>CO621</f>
        <v/>
      </c>
      <c r="CP599" s="400">
        <f>CP621</f>
        <v/>
      </c>
      <c r="CQ599" s="400">
        <f>CQ621</f>
        <v/>
      </c>
      <c r="CR599" s="400">
        <f>CR621</f>
        <v/>
      </c>
      <c r="CS599" s="400">
        <f>CS621</f>
        <v/>
      </c>
      <c r="CT599" s="400">
        <f>CT621</f>
        <v/>
      </c>
      <c r="CU599" s="400">
        <f>CU621</f>
        <v/>
      </c>
      <c r="CV599" s="400">
        <f>CV621</f>
        <v/>
      </c>
      <c r="CW599" s="400">
        <f>CW621</f>
        <v/>
      </c>
      <c r="CX599" s="400">
        <f>CX621</f>
        <v/>
      </c>
      <c r="CY599" s="400">
        <f>CY621</f>
        <v/>
      </c>
      <c r="CZ599" s="400">
        <f>CZ621</f>
        <v/>
      </c>
      <c r="DA599" s="400">
        <f>DA621</f>
        <v/>
      </c>
      <c r="DB599" s="400">
        <f>DB621</f>
        <v/>
      </c>
      <c r="DC599" s="400">
        <f>DC621</f>
        <v/>
      </c>
      <c r="DD599" s="400">
        <f>DD621</f>
        <v/>
      </c>
      <c r="DE599" s="400">
        <f>DE621</f>
        <v/>
      </c>
      <c r="DF599" s="400">
        <f>DF621</f>
        <v/>
      </c>
      <c r="DG599" s="401">
        <f>DG621</f>
        <v/>
      </c>
      <c r="DH599" s="401">
        <f>DH621</f>
        <v/>
      </c>
      <c r="DI599" s="401">
        <f>DI621</f>
        <v/>
      </c>
      <c r="DJ599" s="401">
        <f>DJ621</f>
        <v/>
      </c>
      <c r="DK599" s="401">
        <f>DK621</f>
        <v/>
      </c>
      <c r="DL599" s="401">
        <f>DL621</f>
        <v/>
      </c>
      <c r="DM599" s="401">
        <f>DM621</f>
        <v/>
      </c>
      <c r="DN599" s="401">
        <f>DN621</f>
        <v/>
      </c>
      <c r="DO599" s="401">
        <f>DO621</f>
        <v/>
      </c>
      <c r="DP599" s="401">
        <f>DP621</f>
        <v/>
      </c>
      <c r="DQ599" s="401">
        <f>DQ621</f>
        <v/>
      </c>
      <c r="DR599" s="401">
        <f>DR621</f>
        <v/>
      </c>
      <c r="DS599" s="401">
        <f>DS621</f>
        <v/>
      </c>
      <c r="DT599" s="401">
        <f>DT621</f>
        <v/>
      </c>
      <c r="DU599" s="401">
        <f>DU621</f>
        <v/>
      </c>
      <c r="DV599" s="401">
        <f>DV621</f>
        <v/>
      </c>
      <c r="DW599" s="401">
        <f>DW621</f>
        <v/>
      </c>
      <c r="DX599" s="401">
        <f>DX621</f>
        <v/>
      </c>
      <c r="DY599" s="401">
        <f>DY621</f>
        <v/>
      </c>
      <c r="DZ599" s="401">
        <f>DZ621</f>
        <v/>
      </c>
      <c r="EA599" s="401">
        <f>EA621</f>
        <v/>
      </c>
      <c r="EB599" s="401">
        <f>EB621</f>
        <v/>
      </c>
      <c r="EC599" s="401">
        <f>EC621</f>
        <v/>
      </c>
      <c r="ED599" s="401">
        <f>ED621</f>
        <v/>
      </c>
      <c r="EE599" s="401">
        <f>EE621</f>
        <v/>
      </c>
      <c r="EF599" s="401">
        <f>EF621</f>
        <v/>
      </c>
      <c r="EG599" s="401">
        <f>EG621</f>
        <v/>
      </c>
      <c r="EH599" s="401">
        <f>EH621</f>
        <v/>
      </c>
      <c r="EI599" s="401">
        <f>EI621</f>
        <v/>
      </c>
      <c r="EJ599" s="401">
        <f>EJ621</f>
        <v/>
      </c>
      <c r="EK599" s="401">
        <f>EK621</f>
        <v/>
      </c>
      <c r="EL599" s="401">
        <f>EL621</f>
        <v/>
      </c>
      <c r="EM599" s="401">
        <f>EM621</f>
        <v/>
      </c>
      <c r="EN599" s="401">
        <f>EN621</f>
        <v/>
      </c>
      <c r="EO599" s="401">
        <f>EO621</f>
        <v/>
      </c>
      <c r="EP599" s="401">
        <f>EP621</f>
        <v/>
      </c>
      <c r="EQ599" s="401">
        <f>EQ621</f>
        <v/>
      </c>
      <c r="ER599" s="401">
        <f>ER621</f>
        <v/>
      </c>
      <c r="ES599" s="401">
        <f>ES621</f>
        <v/>
      </c>
      <c r="ET599" s="401">
        <f>ET621</f>
        <v/>
      </c>
      <c r="EU599" s="401">
        <f>EU621</f>
        <v/>
      </c>
      <c r="EV599" s="401">
        <f>EV621</f>
        <v/>
      </c>
      <c r="EW599" s="401">
        <f>EW621</f>
        <v/>
      </c>
      <c r="EX599" s="401">
        <f>EX621</f>
        <v/>
      </c>
      <c r="EY599" s="401">
        <f>EY621</f>
        <v/>
      </c>
      <c r="EZ599" s="401">
        <f>EZ621</f>
        <v/>
      </c>
      <c r="FA599" s="401">
        <f>FA621</f>
        <v/>
      </c>
      <c r="FB599" s="401">
        <f>FB621</f>
        <v/>
      </c>
      <c r="FC599" s="401">
        <f>FC621</f>
        <v/>
      </c>
      <c r="FD599" s="401">
        <f>FD621</f>
        <v/>
      </c>
      <c r="FE599" s="401">
        <f>FE621</f>
        <v/>
      </c>
      <c r="FF599" s="401">
        <f>FF621</f>
        <v/>
      </c>
      <c r="FG599" s="401">
        <f>FG621</f>
        <v/>
      </c>
      <c r="FH599" s="401">
        <f>FH621</f>
        <v/>
      </c>
      <c r="FI599" s="401">
        <f>FI621</f>
        <v/>
      </c>
      <c r="FJ599" s="401">
        <f>FJ621</f>
        <v/>
      </c>
      <c r="FK599" s="401">
        <f>FK621</f>
        <v/>
      </c>
      <c r="FL599" s="401">
        <f>FL621</f>
        <v/>
      </c>
      <c r="FM599" s="401">
        <f>FM621</f>
        <v/>
      </c>
      <c r="FN599" s="401">
        <f>FN621</f>
        <v/>
      </c>
      <c r="FO599" s="401">
        <f>FO621</f>
        <v/>
      </c>
      <c r="FP599" s="401">
        <f>FP621</f>
        <v/>
      </c>
      <c r="FQ599" s="401">
        <f>FQ621</f>
        <v/>
      </c>
      <c r="FR599" s="401">
        <f>FR621</f>
        <v/>
      </c>
      <c r="FS599" s="401">
        <f>FS621</f>
        <v/>
      </c>
      <c r="FT599" s="401">
        <f>FT621</f>
        <v/>
      </c>
      <c r="FU599" s="401">
        <f>FU621</f>
        <v/>
      </c>
      <c r="FV599" s="401">
        <f>FV621</f>
        <v/>
      </c>
      <c r="FW599" s="401">
        <f>FW621</f>
        <v/>
      </c>
      <c r="FX599" s="401">
        <f>FX621</f>
        <v/>
      </c>
      <c r="FY599" s="401">
        <f>FY621</f>
        <v/>
      </c>
      <c r="FZ599" s="401">
        <f>FZ621</f>
        <v/>
      </c>
      <c r="GA599" s="401">
        <f>GA621</f>
        <v/>
      </c>
      <c r="GB599" s="401">
        <f>GB621</f>
        <v/>
      </c>
      <c r="GC599" s="401">
        <f>GC621</f>
        <v/>
      </c>
      <c r="GD599" s="401">
        <f>GD621</f>
        <v/>
      </c>
      <c r="GE599" s="401">
        <f>GE621</f>
        <v/>
      </c>
      <c r="GF599" s="401">
        <f>GF621</f>
        <v/>
      </c>
      <c r="GG599" s="401">
        <f>GG621</f>
        <v/>
      </c>
      <c r="GH599" s="401">
        <f>GH621</f>
        <v/>
      </c>
      <c r="GI599" s="401">
        <f>GI621</f>
        <v/>
      </c>
      <c r="GJ599" s="401">
        <f>GJ621</f>
        <v/>
      </c>
      <c r="GK599" s="401">
        <f>GK621</f>
        <v/>
      </c>
      <c r="GL599" s="401">
        <f>GL621</f>
        <v/>
      </c>
      <c r="GM599" s="401">
        <f>GM621</f>
        <v/>
      </c>
      <c r="GN599" s="401">
        <f>GN621</f>
        <v/>
      </c>
      <c r="GO599" s="401">
        <f>GO621</f>
        <v/>
      </c>
      <c r="GP599" s="401">
        <f>GP621</f>
        <v/>
      </c>
      <c r="GQ599" s="401">
        <f>GQ621</f>
        <v/>
      </c>
      <c r="GR599" s="401">
        <f>GR621</f>
        <v/>
      </c>
      <c r="GS599" s="401">
        <f>GS621</f>
        <v/>
      </c>
      <c r="GT599" s="401">
        <f>GT621</f>
        <v/>
      </c>
      <c r="GU599" s="401">
        <f>GU621</f>
        <v/>
      </c>
      <c r="GV599" s="401">
        <f>GV621</f>
        <v/>
      </c>
      <c r="GW599" s="401">
        <f>GW621</f>
        <v/>
      </c>
      <c r="GX599" s="401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400" t="n">
        <v>51</v>
      </c>
      <c r="B621" s="400">
        <f>B597</f>
        <v/>
      </c>
      <c r="C621" s="400">
        <f>A597</f>
        <v/>
      </c>
      <c r="D621" s="400">
        <f>ROW(A597)</f>
        <v/>
      </c>
      <c r="E621" s="400" t="n"/>
      <c r="F621" s="400">
        <f>IF(F597&lt;&gt;"",F597,"")</f>
        <v/>
      </c>
      <c r="G621" s="400">
        <f>IF(G597&lt;&gt;"",G597,"")</f>
        <v/>
      </c>
      <c r="H621" s="400" t="n">
        <v>0</v>
      </c>
      <c r="I621" s="400" t="n"/>
      <c r="J621" s="400" t="n"/>
      <c r="K621" s="400" t="n"/>
      <c r="L621" s="400" t="n"/>
      <c r="M621" s="400" t="n"/>
      <c r="N621" s="400" t="n"/>
      <c r="O621" s="400" t="n">
        <v>0</v>
      </c>
      <c r="P621" s="400" t="n">
        <v>0</v>
      </c>
      <c r="Q621" s="400" t="n">
        <v>0</v>
      </c>
      <c r="R621" s="400" t="n">
        <v>0</v>
      </c>
      <c r="S621" s="400" t="n">
        <v>0</v>
      </c>
      <c r="T621" s="400" t="n">
        <v>0</v>
      </c>
      <c r="U621" s="400" t="n">
        <v>0</v>
      </c>
      <c r="V621" s="400" t="n">
        <v>0</v>
      </c>
      <c r="W621" s="400" t="n">
        <v>0</v>
      </c>
      <c r="X621" s="400" t="n">
        <v>0</v>
      </c>
      <c r="Y621" s="400" t="n">
        <v>0</v>
      </c>
      <c r="Z621" s="400" t="n"/>
      <c r="AA621" s="400" t="n"/>
      <c r="AB621" s="400" t="n"/>
      <c r="AC621" s="400" t="n"/>
      <c r="AD621" s="400" t="n"/>
      <c r="AE621" s="400" t="n"/>
      <c r="AF621" s="400" t="n"/>
      <c r="AG621" s="400" t="n"/>
      <c r="AH621" s="400" t="n"/>
      <c r="AI621" s="400" t="n"/>
      <c r="AJ621" s="400" t="n"/>
      <c r="AK621" s="400" t="n"/>
      <c r="AL621" s="400" t="n"/>
      <c r="AM621" s="400" t="n"/>
      <c r="AN621" s="400" t="n"/>
      <c r="AO621" s="400">
        <f>ROUND(BX621,0)</f>
        <v/>
      </c>
      <c r="AP621" s="400">
        <f>ROUND(BY621,0)</f>
        <v/>
      </c>
      <c r="AQ621" s="400">
        <f>ROUND(BZ621,0)</f>
        <v/>
      </c>
      <c r="AR621" s="400">
        <f>ROUND(CA621,0)</f>
        <v/>
      </c>
      <c r="AS621" s="400">
        <f>ROUND(CB621,0)</f>
        <v/>
      </c>
      <c r="AT621" s="400">
        <f>ROUND(CC621,0)</f>
        <v/>
      </c>
      <c r="AU621" s="400">
        <f>ROUND(CD621,0)</f>
        <v/>
      </c>
      <c r="AV621" s="400">
        <f>ROUND(CE621,0)</f>
        <v/>
      </c>
      <c r="AW621" s="400">
        <f>ROUND(CF621,0)</f>
        <v/>
      </c>
      <c r="AX621" s="400">
        <f>ROUND(CG621,0)</f>
        <v/>
      </c>
      <c r="AY621" s="400">
        <f>ROUND(CH621,0)</f>
        <v/>
      </c>
      <c r="AZ621" s="400">
        <f>ROUND(CI621,0)</f>
        <v/>
      </c>
      <c r="BA621" s="400">
        <f>ROUND(CJ621,0)</f>
        <v/>
      </c>
      <c r="BB621" s="400">
        <f>ROUND(CK621,0)</f>
        <v/>
      </c>
      <c r="BC621" s="400">
        <f>ROUND(CL621,0)</f>
        <v/>
      </c>
      <c r="BD621" s="400">
        <f>ROUND(CM621,0)</f>
        <v/>
      </c>
      <c r="BE621" s="400" t="n"/>
      <c r="BF621" s="400" t="n"/>
      <c r="BG621" s="400" t="n"/>
      <c r="BH621" s="400" t="n"/>
      <c r="BI621" s="400" t="n"/>
      <c r="BJ621" s="400" t="n"/>
      <c r="BK621" s="400" t="n"/>
      <c r="BL621" s="400" t="n"/>
      <c r="BM621" s="400" t="n"/>
      <c r="BN621" s="400" t="n"/>
      <c r="BO621" s="400" t="n"/>
      <c r="BP621" s="400" t="n"/>
      <c r="BQ621" s="400" t="n"/>
      <c r="BR621" s="400" t="n"/>
      <c r="BS621" s="400" t="n"/>
      <c r="BT621" s="400" t="n"/>
      <c r="BU621" s="400" t="n"/>
      <c r="BV621" s="400" t="n"/>
      <c r="BW621" s="400" t="n"/>
      <c r="BX621" s="400" t="n"/>
      <c r="BY621" s="400" t="n"/>
      <c r="BZ621" s="400" t="n"/>
      <c r="CA621" s="400" t="n"/>
      <c r="CB621" s="400" t="n"/>
      <c r="CC621" s="400" t="n"/>
      <c r="CD621" s="400" t="n"/>
      <c r="CE621" s="400" t="n"/>
      <c r="CF621" s="400" t="n"/>
      <c r="CG621" s="400" t="n"/>
      <c r="CH621" s="400" t="n"/>
      <c r="CI621" s="400" t="n"/>
      <c r="CJ621" s="400" t="n"/>
      <c r="CK621" s="400" t="n"/>
      <c r="CL621" s="400" t="n"/>
      <c r="CM621" s="400" t="n"/>
      <c r="CN621" s="400" t="n"/>
      <c r="CO621" s="400" t="n"/>
      <c r="CP621" s="400" t="n"/>
      <c r="CQ621" s="400" t="n"/>
      <c r="CR621" s="400" t="n"/>
      <c r="CS621" s="400" t="n"/>
      <c r="CT621" s="400" t="n"/>
      <c r="CU621" s="400" t="n"/>
      <c r="CV621" s="400" t="n"/>
      <c r="CW621" s="400" t="n"/>
      <c r="CX621" s="400" t="n"/>
      <c r="CY621" s="400" t="n"/>
      <c r="CZ621" s="400" t="n"/>
      <c r="DA621" s="400" t="n"/>
      <c r="DB621" s="400" t="n"/>
      <c r="DC621" s="400" t="n"/>
      <c r="DD621" s="400" t="n"/>
      <c r="DE621" s="400" t="n"/>
      <c r="DF621" s="400" t="n"/>
      <c r="DG621" s="401" t="n"/>
      <c r="DH621" s="401" t="n"/>
      <c r="DI621" s="401" t="n"/>
      <c r="DJ621" s="401" t="n"/>
      <c r="DK621" s="401" t="n"/>
      <c r="DL621" s="401" t="n"/>
      <c r="DM621" s="401" t="n"/>
      <c r="DN621" s="401" t="n"/>
      <c r="DO621" s="401" t="n"/>
      <c r="DP621" s="401" t="n"/>
      <c r="DQ621" s="401" t="n"/>
      <c r="DR621" s="401" t="n"/>
      <c r="DS621" s="401" t="n"/>
      <c r="DT621" s="401" t="n"/>
      <c r="DU621" s="401" t="n"/>
      <c r="DV621" s="401" t="n"/>
      <c r="DW621" s="401" t="n"/>
      <c r="DX621" s="401" t="n"/>
      <c r="DY621" s="401" t="n"/>
      <c r="DZ621" s="401" t="n"/>
      <c r="EA621" s="401" t="n"/>
      <c r="EB621" s="401" t="n"/>
      <c r="EC621" s="401" t="n"/>
      <c r="ED621" s="401" t="n"/>
      <c r="EE621" s="401" t="n"/>
      <c r="EF621" s="401" t="n"/>
      <c r="EG621" s="401" t="n"/>
      <c r="EH621" s="401" t="n"/>
      <c r="EI621" s="401" t="n"/>
      <c r="EJ621" s="401" t="n"/>
      <c r="EK621" s="401" t="n"/>
      <c r="EL621" s="401" t="n"/>
      <c r="EM621" s="401" t="n"/>
      <c r="EN621" s="401" t="n"/>
      <c r="EO621" s="401" t="n"/>
      <c r="EP621" s="401" t="n"/>
      <c r="EQ621" s="401" t="n"/>
      <c r="ER621" s="401" t="n"/>
      <c r="ES621" s="401" t="n"/>
      <c r="ET621" s="401" t="n"/>
      <c r="EU621" s="401" t="n"/>
      <c r="EV621" s="401" t="n"/>
      <c r="EW621" s="401" t="n"/>
      <c r="EX621" s="401" t="n"/>
      <c r="EY621" s="401" t="n"/>
      <c r="EZ621" s="401" t="n"/>
      <c r="FA621" s="401" t="n"/>
      <c r="FB621" s="401" t="n"/>
      <c r="FC621" s="401" t="n"/>
      <c r="FD621" s="401" t="n"/>
      <c r="FE621" s="401" t="n"/>
      <c r="FF621" s="401" t="n"/>
      <c r="FG621" s="401" t="n"/>
      <c r="FH621" s="401" t="n"/>
      <c r="FI621" s="401" t="n"/>
      <c r="FJ621" s="401" t="n"/>
      <c r="FK621" s="401" t="n"/>
      <c r="FL621" s="401" t="n"/>
      <c r="FM621" s="401" t="n"/>
      <c r="FN621" s="401" t="n"/>
      <c r="FO621" s="401" t="n"/>
      <c r="FP621" s="401" t="n"/>
      <c r="FQ621" s="401" t="n"/>
      <c r="FR621" s="401" t="n"/>
      <c r="FS621" s="401" t="n"/>
      <c r="FT621" s="401" t="n"/>
      <c r="FU621" s="401" t="n"/>
      <c r="FV621" s="401" t="n"/>
      <c r="FW621" s="401" t="n"/>
      <c r="FX621" s="401" t="n"/>
      <c r="FY621" s="401" t="n"/>
      <c r="FZ621" s="401" t="n"/>
      <c r="GA621" s="401" t="n"/>
      <c r="GB621" s="401" t="n"/>
      <c r="GC621" s="401" t="n"/>
      <c r="GD621" s="401" t="n"/>
      <c r="GE621" s="401" t="n"/>
      <c r="GF621" s="401" t="n"/>
      <c r="GG621" s="401" t="n"/>
      <c r="GH621" s="401" t="n"/>
      <c r="GI621" s="401" t="n"/>
      <c r="GJ621" s="401" t="n"/>
      <c r="GK621" s="401" t="n"/>
      <c r="GL621" s="401" t="n"/>
      <c r="GM621" s="401" t="n"/>
      <c r="GN621" s="401" t="n"/>
      <c r="GO621" s="401" t="n"/>
      <c r="GP621" s="401" t="n"/>
      <c r="GQ621" s="401" t="n"/>
      <c r="GR621" s="401" t="n"/>
      <c r="GS621" s="401" t="n"/>
      <c r="GT621" s="401" t="n"/>
      <c r="GU621" s="401" t="n"/>
      <c r="GV621" s="401" t="n"/>
      <c r="GW621" s="401" t="n"/>
      <c r="GX621" s="401" t="n">
        <v>0</v>
      </c>
    </row>
    <row r="622"/>
    <row r="623">
      <c r="A623" s="402" t="n">
        <v>50</v>
      </c>
      <c r="B623" s="402" t="n">
        <v>0</v>
      </c>
      <c r="C623" s="402" t="n">
        <v>0</v>
      </c>
      <c r="D623" s="402" t="n">
        <v>1</v>
      </c>
      <c r="E623" s="402" t="n">
        <v>201</v>
      </c>
      <c r="F623" s="402">
        <f>ROUND(Source!O621,O623)</f>
        <v/>
      </c>
      <c r="G623" s="402" t="inlineStr">
        <is>
          <t>ПЗ</t>
        </is>
      </c>
      <c r="H623" s="402" t="inlineStr">
        <is>
          <t>Прямые затраты</t>
        </is>
      </c>
      <c r="I623" s="402" t="n"/>
      <c r="J623" s="402" t="n"/>
      <c r="K623" s="402" t="n">
        <v>201</v>
      </c>
      <c r="L623" s="402" t="n">
        <v>1</v>
      </c>
      <c r="M623" s="402" t="n">
        <v>3</v>
      </c>
      <c r="N623" s="402" t="inlineStr"/>
      <c r="O623" s="402" t="n">
        <v>0</v>
      </c>
      <c r="P623" s="402" t="n"/>
      <c r="Q623" s="402" t="n"/>
      <c r="R623" s="402" t="n"/>
      <c r="S623" s="402" t="n"/>
      <c r="T623" s="402" t="n"/>
      <c r="U623" s="402" t="n"/>
      <c r="V623" s="402" t="n"/>
      <c r="W623" s="402" t="n">
        <v>0</v>
      </c>
      <c r="X623" s="402" t="n">
        <v>1</v>
      </c>
      <c r="Y623" s="402" t="n">
        <v>0</v>
      </c>
      <c r="Z623" s="402" t="n"/>
      <c r="AA623" s="402" t="n"/>
      <c r="AB623" s="402" t="n"/>
    </row>
    <row r="624">
      <c r="A624" s="402" t="n">
        <v>50</v>
      </c>
      <c r="B624" s="402" t="n">
        <v>0</v>
      </c>
      <c r="C624" s="402" t="n">
        <v>0</v>
      </c>
      <c r="D624" s="402" t="n">
        <v>1</v>
      </c>
      <c r="E624" s="402" t="n">
        <v>202</v>
      </c>
      <c r="F624" s="402">
        <f>ROUND(Source!P621,O624)</f>
        <v/>
      </c>
      <c r="G624" s="402" t="inlineStr">
        <is>
          <t>СтМатОб</t>
        </is>
      </c>
      <c r="H624" s="402" t="inlineStr">
        <is>
          <t>Стоимость материальных ресурсов (всего)</t>
        </is>
      </c>
      <c r="I624" s="402" t="n"/>
      <c r="J624" s="402" t="n"/>
      <c r="K624" s="402" t="n">
        <v>202</v>
      </c>
      <c r="L624" s="402" t="n">
        <v>2</v>
      </c>
      <c r="M624" s="402" t="n">
        <v>3</v>
      </c>
      <c r="N624" s="402" t="inlineStr"/>
      <c r="O624" s="402" t="n">
        <v>0</v>
      </c>
      <c r="P624" s="402" t="n"/>
      <c r="Q624" s="402" t="n"/>
      <c r="R624" s="402" t="n"/>
      <c r="S624" s="402" t="n"/>
      <c r="T624" s="402" t="n"/>
      <c r="U624" s="402" t="n"/>
      <c r="V624" s="402" t="n"/>
      <c r="W624" s="402" t="n">
        <v>0</v>
      </c>
      <c r="X624" s="402" t="n">
        <v>1</v>
      </c>
      <c r="Y624" s="402" t="n">
        <v>0</v>
      </c>
      <c r="Z624" s="402" t="n"/>
      <c r="AA624" s="402" t="n"/>
      <c r="AB624" s="402" t="n"/>
    </row>
    <row r="625">
      <c r="A625" s="402" t="n">
        <v>50</v>
      </c>
      <c r="B625" s="402" t="n">
        <v>0</v>
      </c>
      <c r="C625" s="402" t="n">
        <v>0</v>
      </c>
      <c r="D625" s="402" t="n">
        <v>1</v>
      </c>
      <c r="E625" s="402" t="n">
        <v>222</v>
      </c>
      <c r="F625" s="402">
        <f>ROUND(Source!AO621,O625)</f>
        <v/>
      </c>
      <c r="G625" s="402" t="inlineStr">
        <is>
          <t>СтМатОбЗак</t>
        </is>
      </c>
      <c r="H625" s="402" t="inlineStr">
        <is>
          <t>Стоимость материалов и оборудования заказчика</t>
        </is>
      </c>
      <c r="I625" s="402" t="n"/>
      <c r="J625" s="402" t="n"/>
      <c r="K625" s="402" t="n">
        <v>222</v>
      </c>
      <c r="L625" s="402" t="n">
        <v>3</v>
      </c>
      <c r="M625" s="402" t="n">
        <v>3</v>
      </c>
      <c r="N625" s="402" t="inlineStr"/>
      <c r="O625" s="402" t="n">
        <v>0</v>
      </c>
      <c r="P625" s="402" t="n"/>
      <c r="Q625" s="402" t="n"/>
      <c r="R625" s="402" t="n"/>
      <c r="S625" s="402" t="n"/>
      <c r="T625" s="402" t="n"/>
      <c r="U625" s="402" t="n"/>
      <c r="V625" s="402" t="n"/>
      <c r="W625" s="402" t="n">
        <v>0</v>
      </c>
      <c r="X625" s="402" t="n">
        <v>1</v>
      </c>
      <c r="Y625" s="402" t="n">
        <v>0</v>
      </c>
      <c r="Z625" s="402" t="n"/>
      <c r="AA625" s="402" t="n"/>
      <c r="AB625" s="402" t="n"/>
    </row>
    <row r="626">
      <c r="A626" s="402" t="n">
        <v>50</v>
      </c>
      <c r="B626" s="402" t="n">
        <v>0</v>
      </c>
      <c r="C626" s="402" t="n">
        <v>0</v>
      </c>
      <c r="D626" s="402" t="n">
        <v>1</v>
      </c>
      <c r="E626" s="402" t="n">
        <v>225</v>
      </c>
      <c r="F626" s="402">
        <f>ROUND(Source!AV621,O626)</f>
        <v/>
      </c>
      <c r="G626" s="402" t="inlineStr">
        <is>
          <t>СтМатОбПод</t>
        </is>
      </c>
      <c r="H626" s="402" t="inlineStr">
        <is>
          <t>Стоимость материалов и оборудования подрядчика</t>
        </is>
      </c>
      <c r="I626" s="402" t="n"/>
      <c r="J626" s="402" t="n"/>
      <c r="K626" s="402" t="n">
        <v>225</v>
      </c>
      <c r="L626" s="402" t="n">
        <v>4</v>
      </c>
      <c r="M626" s="402" t="n">
        <v>3</v>
      </c>
      <c r="N626" s="402" t="inlineStr"/>
      <c r="O626" s="402" t="n">
        <v>0</v>
      </c>
      <c r="P626" s="402" t="n"/>
      <c r="Q626" s="402" t="n"/>
      <c r="R626" s="402" t="n"/>
      <c r="S626" s="402" t="n"/>
      <c r="T626" s="402" t="n"/>
      <c r="U626" s="402" t="n"/>
      <c r="V626" s="402" t="n"/>
      <c r="W626" s="402" t="n">
        <v>0</v>
      </c>
      <c r="X626" s="402" t="n">
        <v>1</v>
      </c>
      <c r="Y626" s="402" t="n">
        <v>0</v>
      </c>
      <c r="Z626" s="402" t="n"/>
      <c r="AA626" s="402" t="n"/>
      <c r="AB626" s="402" t="n"/>
    </row>
    <row r="627">
      <c r="A627" s="402" t="n">
        <v>50</v>
      </c>
      <c r="B627" s="402" t="n">
        <v>0</v>
      </c>
      <c r="C627" s="402" t="n">
        <v>0</v>
      </c>
      <c r="D627" s="402" t="n">
        <v>1</v>
      </c>
      <c r="E627" s="402" t="n">
        <v>226</v>
      </c>
      <c r="F627" s="402">
        <f>ROUND(Source!AW621,O627)</f>
        <v/>
      </c>
      <c r="G627" s="402" t="inlineStr">
        <is>
          <t>СтМат</t>
        </is>
      </c>
      <c r="H627" s="402" t="inlineStr">
        <is>
          <t>Стоимость материалов (всего)</t>
        </is>
      </c>
      <c r="I627" s="402" t="n"/>
      <c r="J627" s="402" t="n"/>
      <c r="K627" s="402" t="n">
        <v>226</v>
      </c>
      <c r="L627" s="402" t="n">
        <v>5</v>
      </c>
      <c r="M627" s="402" t="n">
        <v>3</v>
      </c>
      <c r="N627" s="402" t="inlineStr"/>
      <c r="O627" s="402" t="n">
        <v>0</v>
      </c>
      <c r="P627" s="402" t="n"/>
      <c r="Q627" s="402" t="n"/>
      <c r="R627" s="402" t="n"/>
      <c r="S627" s="402" t="n"/>
      <c r="T627" s="402" t="n"/>
      <c r="U627" s="402" t="n"/>
      <c r="V627" s="402" t="n"/>
      <c r="W627" s="402" t="n">
        <v>0</v>
      </c>
      <c r="X627" s="402" t="n">
        <v>1</v>
      </c>
      <c r="Y627" s="402" t="n">
        <v>0</v>
      </c>
      <c r="Z627" s="402" t="n"/>
      <c r="AA627" s="402" t="n"/>
      <c r="AB627" s="402" t="n"/>
    </row>
    <row r="628">
      <c r="A628" s="402" t="n">
        <v>50</v>
      </c>
      <c r="B628" s="402" t="n">
        <v>0</v>
      </c>
      <c r="C628" s="402" t="n">
        <v>0</v>
      </c>
      <c r="D628" s="402" t="n">
        <v>1</v>
      </c>
      <c r="E628" s="402" t="n">
        <v>227</v>
      </c>
      <c r="F628" s="402">
        <f>ROUND(Source!AX621,O628)</f>
        <v/>
      </c>
      <c r="G628" s="402" t="inlineStr">
        <is>
          <t>СтМатЗак</t>
        </is>
      </c>
      <c r="H628" s="402" t="inlineStr">
        <is>
          <t>Стоимость материалов заказчика</t>
        </is>
      </c>
      <c r="I628" s="402" t="n"/>
      <c r="J628" s="402" t="n"/>
      <c r="K628" s="402" t="n">
        <v>227</v>
      </c>
      <c r="L628" s="402" t="n">
        <v>6</v>
      </c>
      <c r="M628" s="402" t="n">
        <v>3</v>
      </c>
      <c r="N628" s="402" t="inlineStr"/>
      <c r="O628" s="402" t="n">
        <v>0</v>
      </c>
      <c r="P628" s="402" t="n"/>
      <c r="Q628" s="402" t="n"/>
      <c r="R628" s="402" t="n"/>
      <c r="S628" s="402" t="n"/>
      <c r="T628" s="402" t="n"/>
      <c r="U628" s="402" t="n"/>
      <c r="V628" s="402" t="n"/>
      <c r="W628" s="402" t="n">
        <v>0</v>
      </c>
      <c r="X628" s="402" t="n">
        <v>1</v>
      </c>
      <c r="Y628" s="402" t="n">
        <v>0</v>
      </c>
      <c r="Z628" s="402" t="n"/>
      <c r="AA628" s="402" t="n"/>
      <c r="AB628" s="402" t="n"/>
    </row>
    <row r="629">
      <c r="A629" s="402" t="n">
        <v>50</v>
      </c>
      <c r="B629" s="402" t="n">
        <v>0</v>
      </c>
      <c r="C629" s="402" t="n">
        <v>0</v>
      </c>
      <c r="D629" s="402" t="n">
        <v>1</v>
      </c>
      <c r="E629" s="402" t="n">
        <v>228</v>
      </c>
      <c r="F629" s="402">
        <f>ROUND(Source!AY621,O629)</f>
        <v/>
      </c>
      <c r="G629" s="402" t="inlineStr">
        <is>
          <t>СтМатПод</t>
        </is>
      </c>
      <c r="H629" s="402" t="inlineStr">
        <is>
          <t>Стоимость материалов подрядчика</t>
        </is>
      </c>
      <c r="I629" s="402" t="n"/>
      <c r="J629" s="402" t="n"/>
      <c r="K629" s="402" t="n">
        <v>228</v>
      </c>
      <c r="L629" s="402" t="n">
        <v>7</v>
      </c>
      <c r="M629" s="402" t="n">
        <v>3</v>
      </c>
      <c r="N629" s="402" t="inlineStr"/>
      <c r="O629" s="402" t="n">
        <v>0</v>
      </c>
      <c r="P629" s="402" t="n"/>
      <c r="Q629" s="402" t="n"/>
      <c r="R629" s="402" t="n"/>
      <c r="S629" s="402" t="n"/>
      <c r="T629" s="402" t="n"/>
      <c r="U629" s="402" t="n"/>
      <c r="V629" s="402" t="n"/>
      <c r="W629" s="402" t="n">
        <v>0</v>
      </c>
      <c r="X629" s="402" t="n">
        <v>1</v>
      </c>
      <c r="Y629" s="402" t="n">
        <v>0</v>
      </c>
      <c r="Z629" s="402" t="n"/>
      <c r="AA629" s="402" t="n"/>
      <c r="AB629" s="402" t="n"/>
    </row>
    <row r="630">
      <c r="A630" s="402" t="n">
        <v>50</v>
      </c>
      <c r="B630" s="402" t="n">
        <v>0</v>
      </c>
      <c r="C630" s="402" t="n">
        <v>0</v>
      </c>
      <c r="D630" s="402" t="n">
        <v>1</v>
      </c>
      <c r="E630" s="402" t="n">
        <v>216</v>
      </c>
      <c r="F630" s="402">
        <f>ROUND(Source!AP621,O630)</f>
        <v/>
      </c>
      <c r="G630" s="402" t="inlineStr">
        <is>
          <t>Оборуд</t>
        </is>
      </c>
      <c r="H630" s="402" t="inlineStr">
        <is>
          <t>Стоимость оборудования (всего)</t>
        </is>
      </c>
      <c r="I630" s="402" t="n"/>
      <c r="J630" s="402" t="n"/>
      <c r="K630" s="402" t="n">
        <v>216</v>
      </c>
      <c r="L630" s="402" t="n">
        <v>8</v>
      </c>
      <c r="M630" s="402" t="n">
        <v>3</v>
      </c>
      <c r="N630" s="402" t="inlineStr"/>
      <c r="O630" s="402" t="n">
        <v>0</v>
      </c>
      <c r="P630" s="402" t="n"/>
      <c r="Q630" s="402" t="n"/>
      <c r="R630" s="402" t="n"/>
      <c r="S630" s="402" t="n"/>
      <c r="T630" s="402" t="n"/>
      <c r="U630" s="402" t="n"/>
      <c r="V630" s="402" t="n"/>
      <c r="W630" s="402" t="n">
        <v>0</v>
      </c>
      <c r="X630" s="402" t="n">
        <v>1</v>
      </c>
      <c r="Y630" s="402" t="n">
        <v>0</v>
      </c>
      <c r="Z630" s="402" t="n"/>
      <c r="AA630" s="402" t="n"/>
      <c r="AB630" s="402" t="n"/>
    </row>
    <row r="631">
      <c r="A631" s="402" t="n">
        <v>50</v>
      </c>
      <c r="B631" s="402" t="n">
        <v>0</v>
      </c>
      <c r="C631" s="402" t="n">
        <v>0</v>
      </c>
      <c r="D631" s="402" t="n">
        <v>1</v>
      </c>
      <c r="E631" s="402" t="n">
        <v>223</v>
      </c>
      <c r="F631" s="402">
        <f>ROUND(Source!AQ621,O631)</f>
        <v/>
      </c>
      <c r="G631" s="402" t="inlineStr">
        <is>
          <t>ОборудЗак</t>
        </is>
      </c>
      <c r="H631" s="402" t="inlineStr">
        <is>
          <t>Стоимость оборудования заказчика</t>
        </is>
      </c>
      <c r="I631" s="402" t="n"/>
      <c r="J631" s="402" t="n"/>
      <c r="K631" s="402" t="n">
        <v>223</v>
      </c>
      <c r="L631" s="402" t="n">
        <v>9</v>
      </c>
      <c r="M631" s="402" t="n">
        <v>3</v>
      </c>
      <c r="N631" s="402" t="inlineStr"/>
      <c r="O631" s="402" t="n">
        <v>0</v>
      </c>
      <c r="P631" s="402" t="n"/>
      <c r="Q631" s="402" t="n"/>
      <c r="R631" s="402" t="n"/>
      <c r="S631" s="402" t="n"/>
      <c r="T631" s="402" t="n"/>
      <c r="U631" s="402" t="n"/>
      <c r="V631" s="402" t="n"/>
      <c r="W631" s="402" t="n">
        <v>0</v>
      </c>
      <c r="X631" s="402" t="n">
        <v>1</v>
      </c>
      <c r="Y631" s="402" t="n">
        <v>0</v>
      </c>
      <c r="Z631" s="402" t="n"/>
      <c r="AA631" s="402" t="n"/>
      <c r="AB631" s="402" t="n"/>
    </row>
    <row r="632">
      <c r="A632" s="402" t="n">
        <v>50</v>
      </c>
      <c r="B632" s="402" t="n">
        <v>0</v>
      </c>
      <c r="C632" s="402" t="n">
        <v>0</v>
      </c>
      <c r="D632" s="402" t="n">
        <v>1</v>
      </c>
      <c r="E632" s="402" t="n">
        <v>229</v>
      </c>
      <c r="F632" s="402">
        <f>ROUND(Source!AZ621,O632)</f>
        <v/>
      </c>
      <c r="G632" s="402" t="inlineStr">
        <is>
          <t>ОборудПод</t>
        </is>
      </c>
      <c r="H632" s="402" t="inlineStr">
        <is>
          <t>Стоимость оборудования подрядчика</t>
        </is>
      </c>
      <c r="I632" s="402" t="n"/>
      <c r="J632" s="402" t="n"/>
      <c r="K632" s="402" t="n">
        <v>229</v>
      </c>
      <c r="L632" s="402" t="n">
        <v>10</v>
      </c>
      <c r="M632" s="402" t="n">
        <v>3</v>
      </c>
      <c r="N632" s="402" t="inlineStr"/>
      <c r="O632" s="402" t="n">
        <v>0</v>
      </c>
      <c r="P632" s="402" t="n"/>
      <c r="Q632" s="402" t="n"/>
      <c r="R632" s="402" t="n"/>
      <c r="S632" s="402" t="n"/>
      <c r="T632" s="402" t="n"/>
      <c r="U632" s="402" t="n"/>
      <c r="V632" s="402" t="n"/>
      <c r="W632" s="402" t="n">
        <v>0</v>
      </c>
      <c r="X632" s="402" t="n">
        <v>1</v>
      </c>
      <c r="Y632" s="402" t="n">
        <v>0</v>
      </c>
      <c r="Z632" s="402" t="n"/>
      <c r="AA632" s="402" t="n"/>
      <c r="AB632" s="402" t="n"/>
    </row>
    <row r="633">
      <c r="A633" s="402" t="n">
        <v>50</v>
      </c>
      <c r="B633" s="402" t="n">
        <v>0</v>
      </c>
      <c r="C633" s="402" t="n">
        <v>0</v>
      </c>
      <c r="D633" s="402" t="n">
        <v>1</v>
      </c>
      <c r="E633" s="402" t="n">
        <v>203</v>
      </c>
      <c r="F633" s="402">
        <f>ROUND(Source!Q621,O633)</f>
        <v/>
      </c>
      <c r="G633" s="402" t="inlineStr">
        <is>
          <t>ЭММ</t>
        </is>
      </c>
      <c r="H633" s="402" t="inlineStr">
        <is>
          <t>Эксплуатация машин</t>
        </is>
      </c>
      <c r="I633" s="402" t="n"/>
      <c r="J633" s="402" t="n"/>
      <c r="K633" s="402" t="n">
        <v>203</v>
      </c>
      <c r="L633" s="402" t="n">
        <v>11</v>
      </c>
      <c r="M633" s="402" t="n">
        <v>3</v>
      </c>
      <c r="N633" s="402" t="inlineStr"/>
      <c r="O633" s="402" t="n">
        <v>0</v>
      </c>
      <c r="P633" s="402" t="n"/>
      <c r="Q633" s="402" t="n"/>
      <c r="R633" s="402" t="n"/>
      <c r="S633" s="402" t="n"/>
      <c r="T633" s="402" t="n"/>
      <c r="U633" s="402" t="n"/>
      <c r="V633" s="402" t="n"/>
      <c r="W633" s="402" t="n">
        <v>0</v>
      </c>
      <c r="X633" s="402" t="n">
        <v>1</v>
      </c>
      <c r="Y633" s="402" t="n">
        <v>0</v>
      </c>
      <c r="Z633" s="402" t="n"/>
      <c r="AA633" s="402" t="n"/>
      <c r="AB633" s="402" t="n"/>
    </row>
    <row r="634">
      <c r="A634" s="402" t="n">
        <v>50</v>
      </c>
      <c r="B634" s="402" t="n">
        <v>0</v>
      </c>
      <c r="C634" s="402" t="n">
        <v>0</v>
      </c>
      <c r="D634" s="402" t="n">
        <v>1</v>
      </c>
      <c r="E634" s="402" t="n">
        <v>231</v>
      </c>
      <c r="F634" s="402">
        <f>ROUND(Source!BB621,O634)</f>
        <v/>
      </c>
      <c r="G634" s="402" t="inlineStr">
        <is>
          <t>ЭММсНРиСП</t>
        </is>
      </c>
      <c r="H634" s="402" t="inlineStr">
        <is>
          <t>Эксплуатация машин по ТСН-2001.16</t>
        </is>
      </c>
      <c r="I634" s="402" t="n"/>
      <c r="J634" s="402" t="n"/>
      <c r="K634" s="402" t="n">
        <v>231</v>
      </c>
      <c r="L634" s="402" t="n">
        <v>12</v>
      </c>
      <c r="M634" s="402" t="n">
        <v>3</v>
      </c>
      <c r="N634" s="402" t="inlineStr"/>
      <c r="O634" s="402" t="n">
        <v>0</v>
      </c>
      <c r="P634" s="402" t="n"/>
      <c r="Q634" s="402" t="n"/>
      <c r="R634" s="402" t="n"/>
      <c r="S634" s="402" t="n"/>
      <c r="T634" s="402" t="n"/>
      <c r="U634" s="402" t="n"/>
      <c r="V634" s="402" t="n"/>
      <c r="W634" s="402" t="n">
        <v>0</v>
      </c>
      <c r="X634" s="402" t="n">
        <v>1</v>
      </c>
      <c r="Y634" s="402" t="n">
        <v>0</v>
      </c>
      <c r="Z634" s="402" t="n"/>
      <c r="AA634" s="402" t="n"/>
      <c r="AB634" s="402" t="n"/>
    </row>
    <row r="635">
      <c r="A635" s="402" t="n">
        <v>50</v>
      </c>
      <c r="B635" s="402" t="n">
        <v>0</v>
      </c>
      <c r="C635" s="402" t="n">
        <v>0</v>
      </c>
      <c r="D635" s="402" t="n">
        <v>1</v>
      </c>
      <c r="E635" s="402" t="n">
        <v>204</v>
      </c>
      <c r="F635" s="402">
        <f>ROUND(Source!R621,O635)</f>
        <v/>
      </c>
      <c r="G635" s="402" t="inlineStr">
        <is>
          <t>ЗПМ</t>
        </is>
      </c>
      <c r="H635" s="402" t="inlineStr">
        <is>
          <t>ЗП машинистов</t>
        </is>
      </c>
      <c r="I635" s="402" t="n"/>
      <c r="J635" s="402" t="n"/>
      <c r="K635" s="402" t="n">
        <v>204</v>
      </c>
      <c r="L635" s="402" t="n">
        <v>13</v>
      </c>
      <c r="M635" s="402" t="n">
        <v>3</v>
      </c>
      <c r="N635" s="402" t="inlineStr"/>
      <c r="O635" s="402" t="n">
        <v>0</v>
      </c>
      <c r="P635" s="402" t="n"/>
      <c r="Q635" s="402" t="n"/>
      <c r="R635" s="402" t="n"/>
      <c r="S635" s="402" t="n"/>
      <c r="T635" s="402" t="n"/>
      <c r="U635" s="402" t="n"/>
      <c r="V635" s="402" t="n"/>
      <c r="W635" s="402" t="n">
        <v>0</v>
      </c>
      <c r="X635" s="402" t="n">
        <v>1</v>
      </c>
      <c r="Y635" s="402" t="n">
        <v>0</v>
      </c>
      <c r="Z635" s="402" t="n"/>
      <c r="AA635" s="402" t="n"/>
      <c r="AB635" s="402" t="n"/>
    </row>
    <row r="636">
      <c r="A636" s="402" t="n">
        <v>50</v>
      </c>
      <c r="B636" s="402" t="n">
        <v>0</v>
      </c>
      <c r="C636" s="402" t="n">
        <v>0</v>
      </c>
      <c r="D636" s="402" t="n">
        <v>1</v>
      </c>
      <c r="E636" s="402" t="n">
        <v>205</v>
      </c>
      <c r="F636" s="402">
        <f>ROUND(Source!S621,O636)</f>
        <v/>
      </c>
      <c r="G636" s="402" t="inlineStr">
        <is>
          <t>ОЗП</t>
        </is>
      </c>
      <c r="H636" s="402" t="inlineStr">
        <is>
          <t>Основная ЗП рабочих</t>
        </is>
      </c>
      <c r="I636" s="402" t="n"/>
      <c r="J636" s="402" t="n"/>
      <c r="K636" s="402" t="n">
        <v>205</v>
      </c>
      <c r="L636" s="402" t="n">
        <v>14</v>
      </c>
      <c r="M636" s="402" t="n">
        <v>3</v>
      </c>
      <c r="N636" s="402" t="inlineStr"/>
      <c r="O636" s="402" t="n">
        <v>0</v>
      </c>
      <c r="P636" s="402" t="n"/>
      <c r="Q636" s="402" t="n"/>
      <c r="R636" s="402" t="n"/>
      <c r="S636" s="402" t="n"/>
      <c r="T636" s="402" t="n"/>
      <c r="U636" s="402" t="n"/>
      <c r="V636" s="402" t="n"/>
      <c r="W636" s="402" t="n">
        <v>0</v>
      </c>
      <c r="X636" s="402" t="n">
        <v>1</v>
      </c>
      <c r="Y636" s="402" t="n">
        <v>0</v>
      </c>
      <c r="Z636" s="402" t="n"/>
      <c r="AA636" s="402" t="n"/>
      <c r="AB636" s="402" t="n"/>
    </row>
    <row r="637">
      <c r="A637" s="402" t="n">
        <v>50</v>
      </c>
      <c r="B637" s="402" t="n">
        <v>0</v>
      </c>
      <c r="C637" s="402" t="n">
        <v>0</v>
      </c>
      <c r="D637" s="402" t="n">
        <v>1</v>
      </c>
      <c r="E637" s="402" t="n">
        <v>232</v>
      </c>
      <c r="F637" s="402">
        <f>ROUND(Source!BC621,O637)</f>
        <v/>
      </c>
      <c r="G637" s="402" t="inlineStr">
        <is>
          <t>ОЗПсНРиСП</t>
        </is>
      </c>
      <c r="H637" s="402" t="inlineStr">
        <is>
          <t>Основная ЗП рабочих по ТСН-2001.16</t>
        </is>
      </c>
      <c r="I637" s="402" t="n"/>
      <c r="J637" s="402" t="n"/>
      <c r="K637" s="402" t="n">
        <v>232</v>
      </c>
      <c r="L637" s="402" t="n">
        <v>15</v>
      </c>
      <c r="M637" s="402" t="n">
        <v>3</v>
      </c>
      <c r="N637" s="402" t="inlineStr"/>
      <c r="O637" s="402" t="n">
        <v>0</v>
      </c>
      <c r="P637" s="402" t="n"/>
      <c r="Q637" s="402" t="n"/>
      <c r="R637" s="402" t="n"/>
      <c r="S637" s="402" t="n"/>
      <c r="T637" s="402" t="n"/>
      <c r="U637" s="402" t="n"/>
      <c r="V637" s="402" t="n"/>
      <c r="W637" s="402" t="n">
        <v>0</v>
      </c>
      <c r="X637" s="402" t="n">
        <v>1</v>
      </c>
      <c r="Y637" s="402" t="n">
        <v>0</v>
      </c>
      <c r="Z637" s="402" t="n"/>
      <c r="AA637" s="402" t="n"/>
      <c r="AB637" s="402" t="n"/>
    </row>
    <row r="638">
      <c r="A638" s="402" t="n">
        <v>50</v>
      </c>
      <c r="B638" s="402" t="n">
        <v>0</v>
      </c>
      <c r="C638" s="402" t="n">
        <v>0</v>
      </c>
      <c r="D638" s="402" t="n">
        <v>1</v>
      </c>
      <c r="E638" s="402" t="n">
        <v>214</v>
      </c>
      <c r="F638" s="402">
        <f>ROUND(Source!AS621,O638)</f>
        <v/>
      </c>
      <c r="G638" s="402" t="inlineStr">
        <is>
          <t>Строит</t>
        </is>
      </c>
      <c r="H638" s="402" t="inlineStr">
        <is>
          <t>Строительные работы с НР и СП</t>
        </is>
      </c>
      <c r="I638" s="402" t="n"/>
      <c r="J638" s="402" t="n"/>
      <c r="K638" s="402" t="n">
        <v>214</v>
      </c>
      <c r="L638" s="402" t="n">
        <v>16</v>
      </c>
      <c r="M638" s="402" t="n">
        <v>3</v>
      </c>
      <c r="N638" s="402" t="inlineStr"/>
      <c r="O638" s="402" t="n">
        <v>0</v>
      </c>
      <c r="P638" s="402" t="n"/>
      <c r="Q638" s="402" t="n"/>
      <c r="R638" s="402" t="n"/>
      <c r="S638" s="402" t="n"/>
      <c r="T638" s="402" t="n"/>
      <c r="U638" s="402" t="n"/>
      <c r="V638" s="402" t="n"/>
      <c r="W638" s="402" t="n">
        <v>0</v>
      </c>
      <c r="X638" s="402" t="n">
        <v>1</v>
      </c>
      <c r="Y638" s="402" t="n">
        <v>0</v>
      </c>
      <c r="Z638" s="402" t="n"/>
      <c r="AA638" s="402" t="n"/>
      <c r="AB638" s="402" t="n"/>
    </row>
    <row r="639">
      <c r="A639" s="402" t="n">
        <v>50</v>
      </c>
      <c r="B639" s="402" t="n">
        <v>0</v>
      </c>
      <c r="C639" s="402" t="n">
        <v>0</v>
      </c>
      <c r="D639" s="402" t="n">
        <v>1</v>
      </c>
      <c r="E639" s="402" t="n">
        <v>215</v>
      </c>
      <c r="F639" s="402">
        <f>ROUND(Source!AT621,O639)</f>
        <v/>
      </c>
      <c r="G639" s="402" t="inlineStr">
        <is>
          <t>Монтаж</t>
        </is>
      </c>
      <c r="H639" s="402" t="inlineStr">
        <is>
          <t>Монтажные работы с НР и СП</t>
        </is>
      </c>
      <c r="I639" s="402" t="n"/>
      <c r="J639" s="402" t="n"/>
      <c r="K639" s="402" t="n">
        <v>215</v>
      </c>
      <c r="L639" s="402" t="n">
        <v>17</v>
      </c>
      <c r="M639" s="402" t="n">
        <v>3</v>
      </c>
      <c r="N639" s="402" t="inlineStr"/>
      <c r="O639" s="402" t="n">
        <v>0</v>
      </c>
      <c r="P639" s="402" t="n"/>
      <c r="Q639" s="402" t="n"/>
      <c r="R639" s="402" t="n"/>
      <c r="S639" s="402" t="n"/>
      <c r="T639" s="402" t="n"/>
      <c r="U639" s="402" t="n"/>
      <c r="V639" s="402" t="n"/>
      <c r="W639" s="402" t="n">
        <v>0</v>
      </c>
      <c r="X639" s="402" t="n">
        <v>1</v>
      </c>
      <c r="Y639" s="402" t="n">
        <v>0</v>
      </c>
      <c r="Z639" s="402" t="n"/>
      <c r="AA639" s="402" t="n"/>
      <c r="AB639" s="402" t="n"/>
    </row>
    <row r="640">
      <c r="A640" s="402" t="n">
        <v>50</v>
      </c>
      <c r="B640" s="402" t="n">
        <v>0</v>
      </c>
      <c r="C640" s="402" t="n">
        <v>0</v>
      </c>
      <c r="D640" s="402" t="n">
        <v>1</v>
      </c>
      <c r="E640" s="402" t="n">
        <v>217</v>
      </c>
      <c r="F640" s="402">
        <f>ROUND(Source!AU621,O640)</f>
        <v/>
      </c>
      <c r="G640" s="402" t="inlineStr">
        <is>
          <t>Прочие</t>
        </is>
      </c>
      <c r="H640" s="402" t="inlineStr">
        <is>
          <t>Прочие работы с НР и СП</t>
        </is>
      </c>
      <c r="I640" s="402" t="n"/>
      <c r="J640" s="402" t="n"/>
      <c r="K640" s="402" t="n">
        <v>217</v>
      </c>
      <c r="L640" s="402" t="n">
        <v>18</v>
      </c>
      <c r="M640" s="402" t="n">
        <v>3</v>
      </c>
      <c r="N640" s="402" t="inlineStr"/>
      <c r="O640" s="402" t="n">
        <v>0</v>
      </c>
      <c r="P640" s="402" t="n"/>
      <c r="Q640" s="402" t="n"/>
      <c r="R640" s="402" t="n"/>
      <c r="S640" s="402" t="n"/>
      <c r="T640" s="402" t="n"/>
      <c r="U640" s="402" t="n"/>
      <c r="V640" s="402" t="n"/>
      <c r="W640" s="402" t="n">
        <v>0</v>
      </c>
      <c r="X640" s="402" t="n">
        <v>1</v>
      </c>
      <c r="Y640" s="402" t="n">
        <v>0</v>
      </c>
      <c r="Z640" s="402" t="n"/>
      <c r="AA640" s="402" t="n"/>
      <c r="AB640" s="402" t="n"/>
    </row>
    <row r="641">
      <c r="A641" s="402" t="n">
        <v>50</v>
      </c>
      <c r="B641" s="402" t="n">
        <v>0</v>
      </c>
      <c r="C641" s="402" t="n">
        <v>0</v>
      </c>
      <c r="D641" s="402" t="n">
        <v>1</v>
      </c>
      <c r="E641" s="402" t="n">
        <v>230</v>
      </c>
      <c r="F641" s="402">
        <f>ROUND(Source!BA621,O641)</f>
        <v/>
      </c>
      <c r="G641" s="402" t="inlineStr">
        <is>
          <t>ПрочиеЗатр</t>
        </is>
      </c>
      <c r="H641" s="402" t="inlineStr">
        <is>
          <t>Прочие затраты по ТСН-2001.16</t>
        </is>
      </c>
      <c r="I641" s="402" t="n"/>
      <c r="J641" s="402" t="n"/>
      <c r="K641" s="402" t="n">
        <v>230</v>
      </c>
      <c r="L641" s="402" t="n">
        <v>19</v>
      </c>
      <c r="M641" s="402" t="n">
        <v>3</v>
      </c>
      <c r="N641" s="402" t="inlineStr"/>
      <c r="O641" s="402" t="n">
        <v>0</v>
      </c>
      <c r="P641" s="402" t="n"/>
      <c r="Q641" s="402" t="n"/>
      <c r="R641" s="402" t="n"/>
      <c r="S641" s="402" t="n"/>
      <c r="T641" s="402" t="n"/>
      <c r="U641" s="402" t="n"/>
      <c r="V641" s="402" t="n"/>
      <c r="W641" s="402" t="n">
        <v>0</v>
      </c>
      <c r="X641" s="402" t="n">
        <v>1</v>
      </c>
      <c r="Y641" s="402" t="n">
        <v>0</v>
      </c>
      <c r="Z641" s="402" t="n"/>
      <c r="AA641" s="402" t="n"/>
      <c r="AB641" s="402" t="n"/>
    </row>
    <row r="642">
      <c r="A642" s="402" t="n">
        <v>50</v>
      </c>
      <c r="B642" s="402" t="n">
        <v>0</v>
      </c>
      <c r="C642" s="402" t="n">
        <v>0</v>
      </c>
      <c r="D642" s="402" t="n">
        <v>1</v>
      </c>
      <c r="E642" s="402" t="n">
        <v>206</v>
      </c>
      <c r="F642" s="402">
        <f>ROUND(Source!T621,O642)</f>
        <v/>
      </c>
      <c r="G642" s="402" t="inlineStr">
        <is>
          <t>ВозврМат</t>
        </is>
      </c>
      <c r="H642" s="402" t="inlineStr">
        <is>
          <t>Возврат материалов</t>
        </is>
      </c>
      <c r="I642" s="402" t="n"/>
      <c r="J642" s="402" t="n"/>
      <c r="K642" s="402" t="n">
        <v>206</v>
      </c>
      <c r="L642" s="402" t="n">
        <v>20</v>
      </c>
      <c r="M642" s="402" t="n">
        <v>3</v>
      </c>
      <c r="N642" s="402" t="inlineStr"/>
      <c r="O642" s="402" t="n">
        <v>0</v>
      </c>
      <c r="P642" s="402" t="n"/>
      <c r="Q642" s="402" t="n"/>
      <c r="R642" s="402" t="n"/>
      <c r="S642" s="402" t="n"/>
      <c r="T642" s="402" t="n"/>
      <c r="U642" s="402" t="n"/>
      <c r="V642" s="402" t="n"/>
      <c r="W642" s="402" t="n">
        <v>0</v>
      </c>
      <c r="X642" s="402" t="n">
        <v>1</v>
      </c>
      <c r="Y642" s="402" t="n">
        <v>0</v>
      </c>
      <c r="Z642" s="402" t="n"/>
      <c r="AA642" s="402" t="n"/>
      <c r="AB642" s="402" t="n"/>
    </row>
    <row r="643">
      <c r="A643" s="402" t="n">
        <v>50</v>
      </c>
      <c r="B643" s="402" t="n">
        <v>0</v>
      </c>
      <c r="C643" s="402" t="n">
        <v>0</v>
      </c>
      <c r="D643" s="402" t="n">
        <v>1</v>
      </c>
      <c r="E643" s="402" t="n">
        <v>207</v>
      </c>
      <c r="F643" s="402">
        <f>ROUND(Source!U621,O643)</f>
        <v/>
      </c>
      <c r="G643" s="402" t="inlineStr">
        <is>
          <t>ТрудСтр</t>
        </is>
      </c>
      <c r="H643" s="402" t="inlineStr">
        <is>
          <t>Трудозатраты строителей</t>
        </is>
      </c>
      <c r="I643" s="402" t="n"/>
      <c r="J643" s="402" t="n"/>
      <c r="K643" s="402" t="n">
        <v>207</v>
      </c>
      <c r="L643" s="402" t="n">
        <v>21</v>
      </c>
      <c r="M643" s="402" t="n">
        <v>3</v>
      </c>
      <c r="N643" s="402" t="inlineStr"/>
      <c r="O643" s="402" t="n">
        <v>7</v>
      </c>
      <c r="P643" s="402" t="n"/>
      <c r="Q643" s="402" t="n"/>
      <c r="R643" s="402" t="n"/>
      <c r="S643" s="402" t="n"/>
      <c r="T643" s="402" t="n"/>
      <c r="U643" s="402" t="n"/>
      <c r="V643" s="402" t="n"/>
      <c r="W643" s="402" t="n">
        <v>0</v>
      </c>
      <c r="X643" s="402" t="n">
        <v>1</v>
      </c>
      <c r="Y643" s="402" t="n">
        <v>0</v>
      </c>
      <c r="Z643" s="402" t="n"/>
      <c r="AA643" s="402" t="n"/>
      <c r="AB643" s="402" t="n"/>
    </row>
    <row r="644">
      <c r="A644" s="402" t="n">
        <v>50</v>
      </c>
      <c r="B644" s="402" t="n">
        <v>0</v>
      </c>
      <c r="C644" s="402" t="n">
        <v>0</v>
      </c>
      <c r="D644" s="402" t="n">
        <v>1</v>
      </c>
      <c r="E644" s="402" t="n">
        <v>208</v>
      </c>
      <c r="F644" s="402">
        <f>ROUND(Source!V621,O644)</f>
        <v/>
      </c>
      <c r="G644" s="402" t="inlineStr">
        <is>
          <t>ТрудМаш</t>
        </is>
      </c>
      <c r="H644" s="402" t="inlineStr">
        <is>
          <t>Трудозатраты машинистов</t>
        </is>
      </c>
      <c r="I644" s="402" t="n"/>
      <c r="J644" s="402" t="n"/>
      <c r="K644" s="402" t="n">
        <v>208</v>
      </c>
      <c r="L644" s="402" t="n">
        <v>22</v>
      </c>
      <c r="M644" s="402" t="n">
        <v>3</v>
      </c>
      <c r="N644" s="402" t="inlineStr"/>
      <c r="O644" s="402" t="n">
        <v>7</v>
      </c>
      <c r="P644" s="402" t="n"/>
      <c r="Q644" s="402" t="n"/>
      <c r="R644" s="402" t="n"/>
      <c r="S644" s="402" t="n"/>
      <c r="T644" s="402" t="n"/>
      <c r="U644" s="402" t="n"/>
      <c r="V644" s="402" t="n"/>
      <c r="W644" s="402" t="n">
        <v>0</v>
      </c>
      <c r="X644" s="402" t="n">
        <v>1</v>
      </c>
      <c r="Y644" s="402" t="n">
        <v>0</v>
      </c>
      <c r="Z644" s="402" t="n"/>
      <c r="AA644" s="402" t="n"/>
      <c r="AB644" s="402" t="n"/>
    </row>
    <row r="645">
      <c r="A645" s="402" t="n">
        <v>50</v>
      </c>
      <c r="B645" s="402" t="n">
        <v>0</v>
      </c>
      <c r="C645" s="402" t="n">
        <v>0</v>
      </c>
      <c r="D645" s="402" t="n">
        <v>1</v>
      </c>
      <c r="E645" s="402" t="n">
        <v>209</v>
      </c>
      <c r="F645" s="402">
        <f>ROUND(Source!W621,O645)</f>
        <v/>
      </c>
      <c r="G645" s="402" t="inlineStr">
        <is>
          <t>ТранспМат</t>
        </is>
      </c>
      <c r="H645" s="402" t="inlineStr">
        <is>
          <t>Транспорт материалов</t>
        </is>
      </c>
      <c r="I645" s="402" t="n"/>
      <c r="J645" s="402" t="n"/>
      <c r="K645" s="402" t="n">
        <v>209</v>
      </c>
      <c r="L645" s="402" t="n">
        <v>23</v>
      </c>
      <c r="M645" s="402" t="n">
        <v>3</v>
      </c>
      <c r="N645" s="402" t="inlineStr"/>
      <c r="O645" s="402" t="n">
        <v>0</v>
      </c>
      <c r="P645" s="402" t="n"/>
      <c r="Q645" s="402" t="n"/>
      <c r="R645" s="402" t="n"/>
      <c r="S645" s="402" t="n"/>
      <c r="T645" s="402" t="n"/>
      <c r="U645" s="402" t="n"/>
      <c r="V645" s="402" t="n"/>
      <c r="W645" s="402" t="n">
        <v>0</v>
      </c>
      <c r="X645" s="402" t="n">
        <v>1</v>
      </c>
      <c r="Y645" s="402" t="n">
        <v>0</v>
      </c>
      <c r="Z645" s="402" t="n"/>
      <c r="AA645" s="402" t="n"/>
      <c r="AB645" s="402" t="n"/>
    </row>
    <row r="646">
      <c r="A646" s="402" t="n">
        <v>50</v>
      </c>
      <c r="B646" s="402" t="n">
        <v>0</v>
      </c>
      <c r="C646" s="402" t="n">
        <v>0</v>
      </c>
      <c r="D646" s="402" t="n">
        <v>1</v>
      </c>
      <c r="E646" s="402" t="n">
        <v>233</v>
      </c>
      <c r="F646" s="402">
        <f>ROUND(Source!BD621,O646)</f>
        <v/>
      </c>
      <c r="G646" s="402" t="inlineStr">
        <is>
          <t>Перевозка</t>
        </is>
      </c>
      <c r="H646" s="402" t="inlineStr">
        <is>
          <t>Перевозка грузов</t>
        </is>
      </c>
      <c r="I646" s="402" t="n"/>
      <c r="J646" s="402" t="n"/>
      <c r="K646" s="402" t="n">
        <v>233</v>
      </c>
      <c r="L646" s="402" t="n">
        <v>24</v>
      </c>
      <c r="M646" s="402" t="n">
        <v>3</v>
      </c>
      <c r="N646" s="402" t="inlineStr"/>
      <c r="O646" s="402" t="n">
        <v>0</v>
      </c>
      <c r="P646" s="402" t="n"/>
      <c r="Q646" s="402" t="n"/>
      <c r="R646" s="402" t="n"/>
      <c r="S646" s="402" t="n"/>
      <c r="T646" s="402" t="n"/>
      <c r="U646" s="402" t="n"/>
      <c r="V646" s="402" t="n"/>
      <c r="W646" s="402" t="n">
        <v>0</v>
      </c>
      <c r="X646" s="402" t="n">
        <v>1</v>
      </c>
      <c r="Y646" s="402" t="n">
        <v>0</v>
      </c>
      <c r="Z646" s="402" t="n"/>
      <c r="AA646" s="402" t="n"/>
      <c r="AB646" s="402" t="n"/>
    </row>
    <row r="647">
      <c r="A647" s="402" t="n">
        <v>50</v>
      </c>
      <c r="B647" s="402" t="n">
        <v>0</v>
      </c>
      <c r="C647" s="402" t="n">
        <v>0</v>
      </c>
      <c r="D647" s="402" t="n">
        <v>1</v>
      </c>
      <c r="E647" s="402" t="n">
        <v>210</v>
      </c>
      <c r="F647" s="402">
        <f>ROUND(Source!X621,O647)</f>
        <v/>
      </c>
      <c r="G647" s="402" t="inlineStr">
        <is>
          <t>НР</t>
        </is>
      </c>
      <c r="H647" s="402" t="inlineStr">
        <is>
          <t>Накладные расходы</t>
        </is>
      </c>
      <c r="I647" s="402" t="n"/>
      <c r="J647" s="402" t="n"/>
      <c r="K647" s="402" t="n">
        <v>210</v>
      </c>
      <c r="L647" s="402" t="n">
        <v>25</v>
      </c>
      <c r="M647" s="402" t="n">
        <v>3</v>
      </c>
      <c r="N647" s="402" t="inlineStr"/>
      <c r="O647" s="402" t="n">
        <v>0</v>
      </c>
      <c r="P647" s="402" t="n"/>
      <c r="Q647" s="402" t="n"/>
      <c r="R647" s="402" t="n"/>
      <c r="S647" s="402" t="n"/>
      <c r="T647" s="402" t="n"/>
      <c r="U647" s="402" t="n"/>
      <c r="V647" s="402" t="n"/>
      <c r="W647" s="402" t="n">
        <v>0</v>
      </c>
      <c r="X647" s="402" t="n">
        <v>1</v>
      </c>
      <c r="Y647" s="402" t="n">
        <v>0</v>
      </c>
      <c r="Z647" s="402" t="n"/>
      <c r="AA647" s="402" t="n"/>
      <c r="AB647" s="402" t="n"/>
    </row>
    <row r="648">
      <c r="A648" s="402" t="n">
        <v>50</v>
      </c>
      <c r="B648" s="402" t="n">
        <v>0</v>
      </c>
      <c r="C648" s="402" t="n">
        <v>0</v>
      </c>
      <c r="D648" s="402" t="n">
        <v>1</v>
      </c>
      <c r="E648" s="402" t="n">
        <v>211</v>
      </c>
      <c r="F648" s="402">
        <f>ROUND(Source!Y621,O648)</f>
        <v/>
      </c>
      <c r="G648" s="402" t="inlineStr">
        <is>
          <t>СмПриб</t>
        </is>
      </c>
      <c r="H648" s="402" t="inlineStr">
        <is>
          <t>Сметная прибыль</t>
        </is>
      </c>
      <c r="I648" s="402" t="n"/>
      <c r="J648" s="402" t="n"/>
      <c r="K648" s="402" t="n">
        <v>211</v>
      </c>
      <c r="L648" s="402" t="n">
        <v>26</v>
      </c>
      <c r="M648" s="402" t="n">
        <v>3</v>
      </c>
      <c r="N648" s="402" t="inlineStr"/>
      <c r="O648" s="402" t="n">
        <v>0</v>
      </c>
      <c r="P648" s="402" t="n"/>
      <c r="Q648" s="402" t="n"/>
      <c r="R648" s="402" t="n"/>
      <c r="S648" s="402" t="n"/>
      <c r="T648" s="402" t="n"/>
      <c r="U648" s="402" t="n"/>
      <c r="V648" s="402" t="n"/>
      <c r="W648" s="402" t="n">
        <v>0</v>
      </c>
      <c r="X648" s="402" t="n">
        <v>1</v>
      </c>
      <c r="Y648" s="402" t="n">
        <v>0</v>
      </c>
      <c r="Z648" s="402" t="n"/>
      <c r="AA648" s="402" t="n"/>
      <c r="AB648" s="402" t="n"/>
    </row>
    <row r="649">
      <c r="A649" s="402" t="n">
        <v>50</v>
      </c>
      <c r="B649" s="402" t="n">
        <v>0</v>
      </c>
      <c r="C649" s="402" t="n">
        <v>0</v>
      </c>
      <c r="D649" s="402" t="n">
        <v>1</v>
      </c>
      <c r="E649" s="402" t="n">
        <v>224</v>
      </c>
      <c r="F649" s="402">
        <f>ROUND(Source!AR621,O649)</f>
        <v/>
      </c>
      <c r="G649" s="402" t="inlineStr">
        <is>
          <t>Всего</t>
        </is>
      </c>
      <c r="H649" s="402" t="inlineStr">
        <is>
          <t>Всего с НР и СП</t>
        </is>
      </c>
      <c r="I649" s="402" t="n"/>
      <c r="J649" s="402" t="n"/>
      <c r="K649" s="402" t="n">
        <v>224</v>
      </c>
      <c r="L649" s="402" t="n">
        <v>27</v>
      </c>
      <c r="M649" s="402" t="n">
        <v>3</v>
      </c>
      <c r="N649" s="402" t="inlineStr"/>
      <c r="O649" s="402" t="n">
        <v>0</v>
      </c>
      <c r="P649" s="402" t="n"/>
      <c r="Q649" s="402" t="n"/>
      <c r="R649" s="402" t="n"/>
      <c r="S649" s="402" t="n"/>
      <c r="T649" s="402" t="n"/>
      <c r="U649" s="402" t="n"/>
      <c r="V649" s="402" t="n"/>
      <c r="W649" s="402" t="n">
        <v>0</v>
      </c>
      <c r="X649" s="402" t="n">
        <v>1</v>
      </c>
      <c r="Y649" s="402" t="n">
        <v>0</v>
      </c>
      <c r="Z649" s="402" t="n"/>
      <c r="AA649" s="402" t="n"/>
      <c r="AB649" s="402" t="n"/>
    </row>
    <row r="650">
      <c r="A650" s="402" t="n">
        <v>50</v>
      </c>
      <c r="B650" s="402" t="n">
        <v>0</v>
      </c>
      <c r="C650" s="402" t="n">
        <v>0</v>
      </c>
      <c r="D650" s="402" t="n">
        <v>2</v>
      </c>
      <c r="E650" s="402" t="n">
        <v>0</v>
      </c>
      <c r="F650" s="402">
        <f>ROUND(F649,O650)</f>
        <v/>
      </c>
      <c r="G650" s="402" t="inlineStr">
        <is>
          <t>и1</t>
        </is>
      </c>
      <c r="H650" s="402" t="inlineStr">
        <is>
          <t>Итого</t>
        </is>
      </c>
      <c r="I650" s="402" t="n"/>
      <c r="J650" s="402" t="n"/>
      <c r="K650" s="402" t="n">
        <v>212</v>
      </c>
      <c r="L650" s="402" t="n">
        <v>28</v>
      </c>
      <c r="M650" s="402" t="n">
        <v>0</v>
      </c>
      <c r="N650" s="402" t="inlineStr"/>
      <c r="O650" s="402" t="n">
        <v>0</v>
      </c>
      <c r="P650" s="402" t="n"/>
      <c r="Q650" s="402" t="n"/>
      <c r="R650" s="402" t="n"/>
      <c r="S650" s="402" t="n"/>
      <c r="T650" s="402" t="n"/>
      <c r="U650" s="402" t="n"/>
      <c r="V650" s="402" t="n"/>
      <c r="W650" s="402" t="n">
        <v>0</v>
      </c>
      <c r="X650" s="402" t="n">
        <v>1</v>
      </c>
      <c r="Y650" s="402" t="n">
        <v>0</v>
      </c>
      <c r="Z650" s="402" t="n"/>
      <c r="AA650" s="402" t="n"/>
      <c r="AB650" s="402" t="n"/>
    </row>
    <row r="651">
      <c r="A651" s="402" t="n">
        <v>50</v>
      </c>
      <c r="B651" s="402" t="n">
        <v>0</v>
      </c>
      <c r="C651" s="402" t="n">
        <v>0</v>
      </c>
      <c r="D651" s="402" t="n">
        <v>2</v>
      </c>
      <c r="E651" s="402" t="n">
        <v>0</v>
      </c>
      <c r="F651" s="402">
        <f>ROUND(F650*0.22,O651)</f>
        <v/>
      </c>
      <c r="G651" s="402" t="inlineStr">
        <is>
          <t>и2</t>
        </is>
      </c>
      <c r="H651" s="402" t="inlineStr">
        <is>
          <t>НДС 22%</t>
        </is>
      </c>
      <c r="I651" s="402" t="n"/>
      <c r="J651" s="402" t="n"/>
      <c r="K651" s="402" t="n">
        <v>212</v>
      </c>
      <c r="L651" s="402" t="n">
        <v>29</v>
      </c>
      <c r="M651" s="402" t="n">
        <v>0</v>
      </c>
      <c r="N651" s="402" t="inlineStr"/>
      <c r="O651" s="402" t="n">
        <v>0</v>
      </c>
      <c r="P651" s="402" t="n"/>
      <c r="Q651" s="402" t="n"/>
      <c r="R651" s="402" t="n"/>
      <c r="S651" s="402" t="n"/>
      <c r="T651" s="402" t="n"/>
      <c r="U651" s="402" t="n"/>
      <c r="V651" s="402" t="n"/>
      <c r="W651" s="402" t="n">
        <v>0</v>
      </c>
      <c r="X651" s="402" t="n">
        <v>1</v>
      </c>
      <c r="Y651" s="402" t="n">
        <v>0</v>
      </c>
      <c r="Z651" s="402" t="n"/>
      <c r="AA651" s="402" t="n"/>
      <c r="AB651" s="402" t="n"/>
    </row>
    <row r="652">
      <c r="A652" s="402" t="n">
        <v>50</v>
      </c>
      <c r="B652" s="402" t="n">
        <v>0</v>
      </c>
      <c r="C652" s="402" t="n">
        <v>0</v>
      </c>
      <c r="D652" s="402" t="n">
        <v>2</v>
      </c>
      <c r="E652" s="402" t="n">
        <v>213</v>
      </c>
      <c r="F652" s="402">
        <f>ROUND(F650+F651,O652)</f>
        <v/>
      </c>
      <c r="G652" s="402" t="inlineStr">
        <is>
          <t>и3</t>
        </is>
      </c>
      <c r="H652" s="402" t="inlineStr">
        <is>
          <t>Всего</t>
        </is>
      </c>
      <c r="I652" s="402" t="n"/>
      <c r="J652" s="402" t="n"/>
      <c r="K652" s="402" t="n">
        <v>212</v>
      </c>
      <c r="L652" s="402" t="n">
        <v>30</v>
      </c>
      <c r="M652" s="402" t="n">
        <v>0</v>
      </c>
      <c r="N652" s="402" t="inlineStr"/>
      <c r="O652" s="402" t="n">
        <v>0</v>
      </c>
      <c r="P652" s="402" t="n"/>
      <c r="Q652" s="402" t="n"/>
      <c r="R652" s="402" t="n"/>
      <c r="S652" s="402" t="n"/>
      <c r="T652" s="402" t="n"/>
      <c r="U652" s="402" t="n"/>
      <c r="V652" s="402" t="n"/>
      <c r="W652" s="402" t="n">
        <v>0</v>
      </c>
      <c r="X652" s="402" t="n">
        <v>1</v>
      </c>
      <c r="Y652" s="402" t="n">
        <v>0</v>
      </c>
      <c r="Z652" s="402" t="n"/>
      <c r="AA652" s="402" t="n"/>
      <c r="AB652" s="402" t="n"/>
    </row>
    <row r="653"/>
    <row r="654">
      <c r="A654" s="399" t="n">
        <v>3</v>
      </c>
      <c r="B654" s="399" t="n">
        <v>0</v>
      </c>
      <c r="C654" s="399" t="n"/>
      <c r="D654" s="399">
        <f>ROW(A675)</f>
        <v/>
      </c>
      <c r="E654" s="399" t="n"/>
      <c r="F654" s="399" t="inlineStr">
        <is>
          <t>Новая локальная смета</t>
        </is>
      </c>
      <c r="G654" s="399" t="inlineStr">
        <is>
          <t>Молодежная 9</t>
        </is>
      </c>
      <c r="H654" s="399" t="inlineStr"/>
      <c r="I654" s="399" t="n">
        <v>0</v>
      </c>
      <c r="J654" s="399" t="inlineStr"/>
      <c r="K654" s="399" t="n">
        <v>0</v>
      </c>
      <c r="L654" s="399" t="inlineStr">
        <is>
          <t>Новая локальная смета</t>
        </is>
      </c>
      <c r="M654" s="399" t="inlineStr"/>
      <c r="N654" s="399" t="n"/>
      <c r="O654" s="399" t="n"/>
      <c r="P654" s="399" t="n"/>
      <c r="Q654" s="399" t="n"/>
      <c r="R654" s="399" t="n"/>
      <c r="S654" s="399" t="n">
        <v>0</v>
      </c>
      <c r="T654" s="399" t="n"/>
      <c r="U654" s="399" t="inlineStr"/>
      <c r="V654" s="399" t="n">
        <v>0</v>
      </c>
      <c r="W654" s="399" t="n"/>
      <c r="X654" s="399" t="n"/>
      <c r="Y654" s="399" t="n"/>
      <c r="Z654" s="399" t="n"/>
      <c r="AA654" s="399" t="n"/>
      <c r="AB654" s="399" t="inlineStr"/>
      <c r="AC654" s="399" t="inlineStr"/>
      <c r="AD654" s="399" t="inlineStr"/>
      <c r="AE654" s="399" t="inlineStr"/>
      <c r="AF654" s="399" t="inlineStr"/>
      <c r="AG654" s="399" t="inlineStr"/>
      <c r="AH654" s="399" t="n"/>
      <c r="AI654" s="399" t="n"/>
      <c r="AJ654" s="399" t="n"/>
      <c r="AK654" s="399" t="n"/>
      <c r="AL654" s="399" t="n"/>
      <c r="AM654" s="399" t="n"/>
      <c r="AN654" s="399" t="n"/>
      <c r="AO654" s="399" t="n"/>
      <c r="AP654" s="399" t="inlineStr"/>
      <c r="AQ654" s="399" t="inlineStr"/>
      <c r="AR654" s="399" t="inlineStr"/>
      <c r="AS654" s="399" t="n"/>
      <c r="AT654" s="399" t="n"/>
      <c r="AU654" s="399" t="n"/>
      <c r="AV654" s="399" t="n"/>
      <c r="AW654" s="399" t="n"/>
      <c r="AX654" s="399" t="n"/>
      <c r="AY654" s="399" t="n"/>
      <c r="AZ654" s="399" t="inlineStr"/>
      <c r="BA654" s="399" t="n"/>
      <c r="BB654" s="399" t="inlineStr"/>
      <c r="BC654" s="399" t="inlineStr"/>
      <c r="BD654" s="399" t="inlineStr"/>
      <c r="BE654" s="399" t="inlineStr"/>
      <c r="BF654" s="399" t="inlineStr"/>
      <c r="BG654" s="399" t="inlineStr"/>
      <c r="BH654" s="399" t="inlineStr"/>
      <c r="BI654" s="399" t="inlineStr"/>
      <c r="BJ654" s="399" t="inlineStr"/>
      <c r="BK654" s="399" t="inlineStr"/>
      <c r="BL654" s="399" t="inlineStr"/>
      <c r="BM654" s="399" t="inlineStr"/>
      <c r="BN654" s="399" t="inlineStr"/>
      <c r="BO654" s="399" t="inlineStr"/>
      <c r="BP654" s="399" t="inlineStr"/>
      <c r="BQ654" s="399" t="n"/>
      <c r="BR654" s="399" t="n"/>
      <c r="BS654" s="399" t="n"/>
      <c r="BT654" s="399" t="n"/>
      <c r="BU654" s="399" t="n"/>
      <c r="BV654" s="399" t="n"/>
      <c r="BW654" s="399" t="n"/>
      <c r="BX654" s="399" t="n">
        <v>0</v>
      </c>
      <c r="BY654" s="399" t="n"/>
      <c r="BZ654" s="399" t="n"/>
      <c r="CA654" s="399" t="n"/>
      <c r="CB654" s="399" t="n"/>
      <c r="CC654" s="399" t="n"/>
      <c r="CD654" s="399" t="n"/>
      <c r="CE654" s="399" t="n"/>
      <c r="CF654" s="399" t="n">
        <v>0</v>
      </c>
      <c r="CG654" s="399" t="n">
        <v>0</v>
      </c>
      <c r="CH654" s="399" t="n"/>
      <c r="CI654" s="399" t="inlineStr"/>
      <c r="CJ654" s="399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400" t="n">
        <v>52</v>
      </c>
      <c r="B656" s="400">
        <f>B675</f>
        <v/>
      </c>
      <c r="C656" s="400">
        <f>C675</f>
        <v/>
      </c>
      <c r="D656" s="400">
        <f>D675</f>
        <v/>
      </c>
      <c r="E656" s="400">
        <f>E675</f>
        <v/>
      </c>
      <c r="F656" s="400">
        <f>F675</f>
        <v/>
      </c>
      <c r="G656" s="400">
        <f>G675</f>
        <v/>
      </c>
      <c r="H656" s="400" t="n"/>
      <c r="I656" s="400" t="n"/>
      <c r="J656" s="400" t="n"/>
      <c r="K656" s="400" t="n"/>
      <c r="L656" s="400" t="n"/>
      <c r="M656" s="400" t="n"/>
      <c r="N656" s="400" t="n"/>
      <c r="O656" s="400">
        <f>O675</f>
        <v/>
      </c>
      <c r="P656" s="400">
        <f>P675</f>
        <v/>
      </c>
      <c r="Q656" s="400">
        <f>Q675</f>
        <v/>
      </c>
      <c r="R656" s="400">
        <f>R675</f>
        <v/>
      </c>
      <c r="S656" s="400">
        <f>S675</f>
        <v/>
      </c>
      <c r="T656" s="400">
        <f>T675</f>
        <v/>
      </c>
      <c r="U656" s="400">
        <f>U675</f>
        <v/>
      </c>
      <c r="V656" s="400">
        <f>V675</f>
        <v/>
      </c>
      <c r="W656" s="400">
        <f>W675</f>
        <v/>
      </c>
      <c r="X656" s="400">
        <f>X675</f>
        <v/>
      </c>
      <c r="Y656" s="400">
        <f>Y675</f>
        <v/>
      </c>
      <c r="Z656" s="400">
        <f>Z675</f>
        <v/>
      </c>
      <c r="AA656" s="400">
        <f>AA675</f>
        <v/>
      </c>
      <c r="AB656" s="400">
        <f>AB675</f>
        <v/>
      </c>
      <c r="AC656" s="400">
        <f>AC675</f>
        <v/>
      </c>
      <c r="AD656" s="400">
        <f>AD675</f>
        <v/>
      </c>
      <c r="AE656" s="400">
        <f>AE675</f>
        <v/>
      </c>
      <c r="AF656" s="400">
        <f>AF675</f>
        <v/>
      </c>
      <c r="AG656" s="400">
        <f>AG675</f>
        <v/>
      </c>
      <c r="AH656" s="400">
        <f>AH675</f>
        <v/>
      </c>
      <c r="AI656" s="400">
        <f>AI675</f>
        <v/>
      </c>
      <c r="AJ656" s="400">
        <f>AJ675</f>
        <v/>
      </c>
      <c r="AK656" s="400">
        <f>AK675</f>
        <v/>
      </c>
      <c r="AL656" s="400">
        <f>AL675</f>
        <v/>
      </c>
      <c r="AM656" s="400">
        <f>AM675</f>
        <v/>
      </c>
      <c r="AN656" s="400">
        <f>AN675</f>
        <v/>
      </c>
      <c r="AO656" s="400">
        <f>AO675</f>
        <v/>
      </c>
      <c r="AP656" s="400">
        <f>AP675</f>
        <v/>
      </c>
      <c r="AQ656" s="400">
        <f>AQ675</f>
        <v/>
      </c>
      <c r="AR656" s="400">
        <f>AR675</f>
        <v/>
      </c>
      <c r="AS656" s="400">
        <f>AS675</f>
        <v/>
      </c>
      <c r="AT656" s="400">
        <f>AT675</f>
        <v/>
      </c>
      <c r="AU656" s="400">
        <f>AU675</f>
        <v/>
      </c>
      <c r="AV656" s="400">
        <f>AV675</f>
        <v/>
      </c>
      <c r="AW656" s="400">
        <f>AW675</f>
        <v/>
      </c>
      <c r="AX656" s="400">
        <f>AX675</f>
        <v/>
      </c>
      <c r="AY656" s="400">
        <f>AY675</f>
        <v/>
      </c>
      <c r="AZ656" s="400">
        <f>AZ675</f>
        <v/>
      </c>
      <c r="BA656" s="400">
        <f>BA675</f>
        <v/>
      </c>
      <c r="BB656" s="400">
        <f>BB675</f>
        <v/>
      </c>
      <c r="BC656" s="400">
        <f>BC675</f>
        <v/>
      </c>
      <c r="BD656" s="400">
        <f>BD675</f>
        <v/>
      </c>
      <c r="BE656" s="400">
        <f>BE675</f>
        <v/>
      </c>
      <c r="BF656" s="400">
        <f>BF675</f>
        <v/>
      </c>
      <c r="BG656" s="400">
        <f>BG675</f>
        <v/>
      </c>
      <c r="BH656" s="400">
        <f>BH675</f>
        <v/>
      </c>
      <c r="BI656" s="400">
        <f>BI675</f>
        <v/>
      </c>
      <c r="BJ656" s="400">
        <f>BJ675</f>
        <v/>
      </c>
      <c r="BK656" s="400">
        <f>BK675</f>
        <v/>
      </c>
      <c r="BL656" s="400">
        <f>BL675</f>
        <v/>
      </c>
      <c r="BM656" s="400">
        <f>BM675</f>
        <v/>
      </c>
      <c r="BN656" s="400">
        <f>BN675</f>
        <v/>
      </c>
      <c r="BO656" s="400">
        <f>BO675</f>
        <v/>
      </c>
      <c r="BP656" s="400">
        <f>BP675</f>
        <v/>
      </c>
      <c r="BQ656" s="400">
        <f>BQ675</f>
        <v/>
      </c>
      <c r="BR656" s="400">
        <f>BR675</f>
        <v/>
      </c>
      <c r="BS656" s="400">
        <f>BS675</f>
        <v/>
      </c>
      <c r="BT656" s="400">
        <f>BT675</f>
        <v/>
      </c>
      <c r="BU656" s="400">
        <f>BU675</f>
        <v/>
      </c>
      <c r="BV656" s="400">
        <f>BV675</f>
        <v/>
      </c>
      <c r="BW656" s="400">
        <f>BW675</f>
        <v/>
      </c>
      <c r="BX656" s="400">
        <f>BX675</f>
        <v/>
      </c>
      <c r="BY656" s="400">
        <f>BY675</f>
        <v/>
      </c>
      <c r="BZ656" s="400">
        <f>BZ675</f>
        <v/>
      </c>
      <c r="CA656" s="400">
        <f>CA675</f>
        <v/>
      </c>
      <c r="CB656" s="400">
        <f>CB675</f>
        <v/>
      </c>
      <c r="CC656" s="400">
        <f>CC675</f>
        <v/>
      </c>
      <c r="CD656" s="400">
        <f>CD675</f>
        <v/>
      </c>
      <c r="CE656" s="400">
        <f>CE675</f>
        <v/>
      </c>
      <c r="CF656" s="400">
        <f>CF675</f>
        <v/>
      </c>
      <c r="CG656" s="400">
        <f>CG675</f>
        <v/>
      </c>
      <c r="CH656" s="400">
        <f>CH675</f>
        <v/>
      </c>
      <c r="CI656" s="400">
        <f>CI675</f>
        <v/>
      </c>
      <c r="CJ656" s="400">
        <f>CJ675</f>
        <v/>
      </c>
      <c r="CK656" s="400">
        <f>CK675</f>
        <v/>
      </c>
      <c r="CL656" s="400">
        <f>CL675</f>
        <v/>
      </c>
      <c r="CM656" s="400">
        <f>CM675</f>
        <v/>
      </c>
      <c r="CN656" s="400">
        <f>CN675</f>
        <v/>
      </c>
      <c r="CO656" s="400">
        <f>CO675</f>
        <v/>
      </c>
      <c r="CP656" s="400">
        <f>CP675</f>
        <v/>
      </c>
      <c r="CQ656" s="400">
        <f>CQ675</f>
        <v/>
      </c>
      <c r="CR656" s="400">
        <f>CR675</f>
        <v/>
      </c>
      <c r="CS656" s="400">
        <f>CS675</f>
        <v/>
      </c>
      <c r="CT656" s="400">
        <f>CT675</f>
        <v/>
      </c>
      <c r="CU656" s="400">
        <f>CU675</f>
        <v/>
      </c>
      <c r="CV656" s="400">
        <f>CV675</f>
        <v/>
      </c>
      <c r="CW656" s="400">
        <f>CW675</f>
        <v/>
      </c>
      <c r="CX656" s="400">
        <f>CX675</f>
        <v/>
      </c>
      <c r="CY656" s="400">
        <f>CY675</f>
        <v/>
      </c>
      <c r="CZ656" s="400">
        <f>CZ675</f>
        <v/>
      </c>
      <c r="DA656" s="400">
        <f>DA675</f>
        <v/>
      </c>
      <c r="DB656" s="400">
        <f>DB675</f>
        <v/>
      </c>
      <c r="DC656" s="400">
        <f>DC675</f>
        <v/>
      </c>
      <c r="DD656" s="400">
        <f>DD675</f>
        <v/>
      </c>
      <c r="DE656" s="400">
        <f>DE675</f>
        <v/>
      </c>
      <c r="DF656" s="400">
        <f>DF675</f>
        <v/>
      </c>
      <c r="DG656" s="401">
        <f>DG675</f>
        <v/>
      </c>
      <c r="DH656" s="401">
        <f>DH675</f>
        <v/>
      </c>
      <c r="DI656" s="401">
        <f>DI675</f>
        <v/>
      </c>
      <c r="DJ656" s="401">
        <f>DJ675</f>
        <v/>
      </c>
      <c r="DK656" s="401">
        <f>DK675</f>
        <v/>
      </c>
      <c r="DL656" s="401">
        <f>DL675</f>
        <v/>
      </c>
      <c r="DM656" s="401">
        <f>DM675</f>
        <v/>
      </c>
      <c r="DN656" s="401">
        <f>DN675</f>
        <v/>
      </c>
      <c r="DO656" s="401">
        <f>DO675</f>
        <v/>
      </c>
      <c r="DP656" s="401">
        <f>DP675</f>
        <v/>
      </c>
      <c r="DQ656" s="401">
        <f>DQ675</f>
        <v/>
      </c>
      <c r="DR656" s="401">
        <f>DR675</f>
        <v/>
      </c>
      <c r="DS656" s="401">
        <f>DS675</f>
        <v/>
      </c>
      <c r="DT656" s="401">
        <f>DT675</f>
        <v/>
      </c>
      <c r="DU656" s="401">
        <f>DU675</f>
        <v/>
      </c>
      <c r="DV656" s="401">
        <f>DV675</f>
        <v/>
      </c>
      <c r="DW656" s="401">
        <f>DW675</f>
        <v/>
      </c>
      <c r="DX656" s="401">
        <f>DX675</f>
        <v/>
      </c>
      <c r="DY656" s="401">
        <f>DY675</f>
        <v/>
      </c>
      <c r="DZ656" s="401">
        <f>DZ675</f>
        <v/>
      </c>
      <c r="EA656" s="401">
        <f>EA675</f>
        <v/>
      </c>
      <c r="EB656" s="401">
        <f>EB675</f>
        <v/>
      </c>
      <c r="EC656" s="401">
        <f>EC675</f>
        <v/>
      </c>
      <c r="ED656" s="401">
        <f>ED675</f>
        <v/>
      </c>
      <c r="EE656" s="401">
        <f>EE675</f>
        <v/>
      </c>
      <c r="EF656" s="401">
        <f>EF675</f>
        <v/>
      </c>
      <c r="EG656" s="401">
        <f>EG675</f>
        <v/>
      </c>
      <c r="EH656" s="401">
        <f>EH675</f>
        <v/>
      </c>
      <c r="EI656" s="401">
        <f>EI675</f>
        <v/>
      </c>
      <c r="EJ656" s="401">
        <f>EJ675</f>
        <v/>
      </c>
      <c r="EK656" s="401">
        <f>EK675</f>
        <v/>
      </c>
      <c r="EL656" s="401">
        <f>EL675</f>
        <v/>
      </c>
      <c r="EM656" s="401">
        <f>EM675</f>
        <v/>
      </c>
      <c r="EN656" s="401">
        <f>EN675</f>
        <v/>
      </c>
      <c r="EO656" s="401">
        <f>EO675</f>
        <v/>
      </c>
      <c r="EP656" s="401">
        <f>EP675</f>
        <v/>
      </c>
      <c r="EQ656" s="401">
        <f>EQ675</f>
        <v/>
      </c>
      <c r="ER656" s="401">
        <f>ER675</f>
        <v/>
      </c>
      <c r="ES656" s="401">
        <f>ES675</f>
        <v/>
      </c>
      <c r="ET656" s="401">
        <f>ET675</f>
        <v/>
      </c>
      <c r="EU656" s="401">
        <f>EU675</f>
        <v/>
      </c>
      <c r="EV656" s="401">
        <f>EV675</f>
        <v/>
      </c>
      <c r="EW656" s="401">
        <f>EW675</f>
        <v/>
      </c>
      <c r="EX656" s="401">
        <f>EX675</f>
        <v/>
      </c>
      <c r="EY656" s="401">
        <f>EY675</f>
        <v/>
      </c>
      <c r="EZ656" s="401">
        <f>EZ675</f>
        <v/>
      </c>
      <c r="FA656" s="401">
        <f>FA675</f>
        <v/>
      </c>
      <c r="FB656" s="401">
        <f>FB675</f>
        <v/>
      </c>
      <c r="FC656" s="401">
        <f>FC675</f>
        <v/>
      </c>
      <c r="FD656" s="401">
        <f>FD675</f>
        <v/>
      </c>
      <c r="FE656" s="401">
        <f>FE675</f>
        <v/>
      </c>
      <c r="FF656" s="401">
        <f>FF675</f>
        <v/>
      </c>
      <c r="FG656" s="401">
        <f>FG675</f>
        <v/>
      </c>
      <c r="FH656" s="401">
        <f>FH675</f>
        <v/>
      </c>
      <c r="FI656" s="401">
        <f>FI675</f>
        <v/>
      </c>
      <c r="FJ656" s="401">
        <f>FJ675</f>
        <v/>
      </c>
      <c r="FK656" s="401">
        <f>FK675</f>
        <v/>
      </c>
      <c r="FL656" s="401">
        <f>FL675</f>
        <v/>
      </c>
      <c r="FM656" s="401">
        <f>FM675</f>
        <v/>
      </c>
      <c r="FN656" s="401">
        <f>FN675</f>
        <v/>
      </c>
      <c r="FO656" s="401">
        <f>FO675</f>
        <v/>
      </c>
      <c r="FP656" s="401">
        <f>FP675</f>
        <v/>
      </c>
      <c r="FQ656" s="401">
        <f>FQ675</f>
        <v/>
      </c>
      <c r="FR656" s="401">
        <f>FR675</f>
        <v/>
      </c>
      <c r="FS656" s="401">
        <f>FS675</f>
        <v/>
      </c>
      <c r="FT656" s="401">
        <f>FT675</f>
        <v/>
      </c>
      <c r="FU656" s="401">
        <f>FU675</f>
        <v/>
      </c>
      <c r="FV656" s="401">
        <f>FV675</f>
        <v/>
      </c>
      <c r="FW656" s="401">
        <f>FW675</f>
        <v/>
      </c>
      <c r="FX656" s="401">
        <f>FX675</f>
        <v/>
      </c>
      <c r="FY656" s="401">
        <f>FY675</f>
        <v/>
      </c>
      <c r="FZ656" s="401">
        <f>FZ675</f>
        <v/>
      </c>
      <c r="GA656" s="401">
        <f>GA675</f>
        <v/>
      </c>
      <c r="GB656" s="401">
        <f>GB675</f>
        <v/>
      </c>
      <c r="GC656" s="401">
        <f>GC675</f>
        <v/>
      </c>
      <c r="GD656" s="401">
        <f>GD675</f>
        <v/>
      </c>
      <c r="GE656" s="401">
        <f>GE675</f>
        <v/>
      </c>
      <c r="GF656" s="401">
        <f>GF675</f>
        <v/>
      </c>
      <c r="GG656" s="401">
        <f>GG675</f>
        <v/>
      </c>
      <c r="GH656" s="401">
        <f>GH675</f>
        <v/>
      </c>
      <c r="GI656" s="401">
        <f>GI675</f>
        <v/>
      </c>
      <c r="GJ656" s="401">
        <f>GJ675</f>
        <v/>
      </c>
      <c r="GK656" s="401">
        <f>GK675</f>
        <v/>
      </c>
      <c r="GL656" s="401">
        <f>GL675</f>
        <v/>
      </c>
      <c r="GM656" s="401">
        <f>GM675</f>
        <v/>
      </c>
      <c r="GN656" s="401">
        <f>GN675</f>
        <v/>
      </c>
      <c r="GO656" s="401">
        <f>GO675</f>
        <v/>
      </c>
      <c r="GP656" s="401">
        <f>GP675</f>
        <v/>
      </c>
      <c r="GQ656" s="401">
        <f>GQ675</f>
        <v/>
      </c>
      <c r="GR656" s="401">
        <f>GR675</f>
        <v/>
      </c>
      <c r="GS656" s="401">
        <f>GS675</f>
        <v/>
      </c>
      <c r="GT656" s="401">
        <f>GT675</f>
        <v/>
      </c>
      <c r="GU656" s="401">
        <f>GU675</f>
        <v/>
      </c>
      <c r="GV656" s="401">
        <f>GV675</f>
        <v/>
      </c>
      <c r="GW656" s="401">
        <f>GW675</f>
        <v/>
      </c>
      <c r="GX656" s="401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400" t="n">
        <v>51</v>
      </c>
      <c r="B675" s="400">
        <f>B654</f>
        <v/>
      </c>
      <c r="C675" s="400">
        <f>A654</f>
        <v/>
      </c>
      <c r="D675" s="400">
        <f>ROW(A654)</f>
        <v/>
      </c>
      <c r="E675" s="400" t="n"/>
      <c r="F675" s="400">
        <f>IF(F654&lt;&gt;"",F654,"")</f>
        <v/>
      </c>
      <c r="G675" s="400">
        <f>IF(G654&lt;&gt;"",G654,"")</f>
        <v/>
      </c>
      <c r="H675" s="400" t="n">
        <v>0</v>
      </c>
      <c r="I675" s="400" t="n"/>
      <c r="J675" s="400" t="n"/>
      <c r="K675" s="400" t="n"/>
      <c r="L675" s="400" t="n"/>
      <c r="M675" s="400" t="n"/>
      <c r="N675" s="400" t="n"/>
      <c r="O675" s="400" t="n">
        <v>0</v>
      </c>
      <c r="P675" s="400" t="n">
        <v>0</v>
      </c>
      <c r="Q675" s="400" t="n">
        <v>0</v>
      </c>
      <c r="R675" s="400" t="n">
        <v>0</v>
      </c>
      <c r="S675" s="400" t="n">
        <v>0</v>
      </c>
      <c r="T675" s="400" t="n">
        <v>0</v>
      </c>
      <c r="U675" s="400" t="n">
        <v>0</v>
      </c>
      <c r="V675" s="400" t="n">
        <v>0</v>
      </c>
      <c r="W675" s="400" t="n">
        <v>0</v>
      </c>
      <c r="X675" s="400" t="n">
        <v>0</v>
      </c>
      <c r="Y675" s="400" t="n">
        <v>0</v>
      </c>
      <c r="Z675" s="400" t="n"/>
      <c r="AA675" s="400" t="n"/>
      <c r="AB675" s="400" t="n"/>
      <c r="AC675" s="400" t="n"/>
      <c r="AD675" s="400" t="n"/>
      <c r="AE675" s="400" t="n"/>
      <c r="AF675" s="400" t="n"/>
      <c r="AG675" s="400" t="n"/>
      <c r="AH675" s="400" t="n"/>
      <c r="AI675" s="400" t="n"/>
      <c r="AJ675" s="400" t="n"/>
      <c r="AK675" s="400" t="n"/>
      <c r="AL675" s="400" t="n"/>
      <c r="AM675" s="400" t="n"/>
      <c r="AN675" s="400" t="n"/>
      <c r="AO675" s="400">
        <f>ROUND(BX675,0)</f>
        <v/>
      </c>
      <c r="AP675" s="400">
        <f>ROUND(BY675,0)</f>
        <v/>
      </c>
      <c r="AQ675" s="400">
        <f>ROUND(BZ675,0)</f>
        <v/>
      </c>
      <c r="AR675" s="400">
        <f>ROUND(CA675,0)</f>
        <v/>
      </c>
      <c r="AS675" s="400">
        <f>ROUND(CB675,0)</f>
        <v/>
      </c>
      <c r="AT675" s="400">
        <f>ROUND(CC675,0)</f>
        <v/>
      </c>
      <c r="AU675" s="400">
        <f>ROUND(CD675,0)</f>
        <v/>
      </c>
      <c r="AV675" s="400">
        <f>ROUND(CE675,0)</f>
        <v/>
      </c>
      <c r="AW675" s="400">
        <f>ROUND(CF675,0)</f>
        <v/>
      </c>
      <c r="AX675" s="400">
        <f>ROUND(CG675,0)</f>
        <v/>
      </c>
      <c r="AY675" s="400">
        <f>ROUND(CH675,0)</f>
        <v/>
      </c>
      <c r="AZ675" s="400">
        <f>ROUND(CI675,0)</f>
        <v/>
      </c>
      <c r="BA675" s="400">
        <f>ROUND(CJ675,0)</f>
        <v/>
      </c>
      <c r="BB675" s="400">
        <f>ROUND(CK675,0)</f>
        <v/>
      </c>
      <c r="BC675" s="400">
        <f>ROUND(CL675,0)</f>
        <v/>
      </c>
      <c r="BD675" s="400">
        <f>ROUND(CM675,0)</f>
        <v/>
      </c>
      <c r="BE675" s="400" t="n"/>
      <c r="BF675" s="400" t="n"/>
      <c r="BG675" s="400" t="n"/>
      <c r="BH675" s="400" t="n"/>
      <c r="BI675" s="400" t="n"/>
      <c r="BJ675" s="400" t="n"/>
      <c r="BK675" s="400" t="n"/>
      <c r="BL675" s="400" t="n"/>
      <c r="BM675" s="400" t="n"/>
      <c r="BN675" s="400" t="n"/>
      <c r="BO675" s="400" t="n"/>
      <c r="BP675" s="400" t="n"/>
      <c r="BQ675" s="400" t="n"/>
      <c r="BR675" s="400" t="n"/>
      <c r="BS675" s="400" t="n"/>
      <c r="BT675" s="400" t="n"/>
      <c r="BU675" s="400" t="n"/>
      <c r="BV675" s="400" t="n"/>
      <c r="BW675" s="400" t="n"/>
      <c r="BX675" s="400" t="n"/>
      <c r="BY675" s="400" t="n"/>
      <c r="BZ675" s="400" t="n"/>
      <c r="CA675" s="400" t="n"/>
      <c r="CB675" s="400" t="n"/>
      <c r="CC675" s="400" t="n"/>
      <c r="CD675" s="400" t="n"/>
      <c r="CE675" s="400" t="n"/>
      <c r="CF675" s="400" t="n"/>
      <c r="CG675" s="400" t="n"/>
      <c r="CH675" s="400" t="n"/>
      <c r="CI675" s="400" t="n"/>
      <c r="CJ675" s="400" t="n"/>
      <c r="CK675" s="400" t="n"/>
      <c r="CL675" s="400" t="n"/>
      <c r="CM675" s="400" t="n"/>
      <c r="CN675" s="400" t="n"/>
      <c r="CO675" s="400" t="n"/>
      <c r="CP675" s="400" t="n"/>
      <c r="CQ675" s="400" t="n"/>
      <c r="CR675" s="400" t="n"/>
      <c r="CS675" s="400" t="n"/>
      <c r="CT675" s="400" t="n"/>
      <c r="CU675" s="400" t="n"/>
      <c r="CV675" s="400" t="n"/>
      <c r="CW675" s="400" t="n"/>
      <c r="CX675" s="400" t="n"/>
      <c r="CY675" s="400" t="n"/>
      <c r="CZ675" s="400" t="n"/>
      <c r="DA675" s="400" t="n"/>
      <c r="DB675" s="400" t="n"/>
      <c r="DC675" s="400" t="n"/>
      <c r="DD675" s="400" t="n"/>
      <c r="DE675" s="400" t="n"/>
      <c r="DF675" s="400" t="n"/>
      <c r="DG675" s="401" t="n"/>
      <c r="DH675" s="401" t="n"/>
      <c r="DI675" s="401" t="n"/>
      <c r="DJ675" s="401" t="n"/>
      <c r="DK675" s="401" t="n"/>
      <c r="DL675" s="401" t="n"/>
      <c r="DM675" s="401" t="n"/>
      <c r="DN675" s="401" t="n"/>
      <c r="DO675" s="401" t="n"/>
      <c r="DP675" s="401" t="n"/>
      <c r="DQ675" s="401" t="n"/>
      <c r="DR675" s="401" t="n"/>
      <c r="DS675" s="401" t="n"/>
      <c r="DT675" s="401" t="n"/>
      <c r="DU675" s="401" t="n"/>
      <c r="DV675" s="401" t="n"/>
      <c r="DW675" s="401" t="n"/>
      <c r="DX675" s="401" t="n"/>
      <c r="DY675" s="401" t="n"/>
      <c r="DZ675" s="401" t="n"/>
      <c r="EA675" s="401" t="n"/>
      <c r="EB675" s="401" t="n"/>
      <c r="EC675" s="401" t="n"/>
      <c r="ED675" s="401" t="n"/>
      <c r="EE675" s="401" t="n"/>
      <c r="EF675" s="401" t="n"/>
      <c r="EG675" s="401" t="n"/>
      <c r="EH675" s="401" t="n"/>
      <c r="EI675" s="401" t="n"/>
      <c r="EJ675" s="401" t="n"/>
      <c r="EK675" s="401" t="n"/>
      <c r="EL675" s="401" t="n"/>
      <c r="EM675" s="401" t="n"/>
      <c r="EN675" s="401" t="n"/>
      <c r="EO675" s="401" t="n"/>
      <c r="EP675" s="401" t="n"/>
      <c r="EQ675" s="401" t="n"/>
      <c r="ER675" s="401" t="n"/>
      <c r="ES675" s="401" t="n"/>
      <c r="ET675" s="401" t="n"/>
      <c r="EU675" s="401" t="n"/>
      <c r="EV675" s="401" t="n"/>
      <c r="EW675" s="401" t="n"/>
      <c r="EX675" s="401" t="n"/>
      <c r="EY675" s="401" t="n"/>
      <c r="EZ675" s="401" t="n"/>
      <c r="FA675" s="401" t="n"/>
      <c r="FB675" s="401" t="n"/>
      <c r="FC675" s="401" t="n"/>
      <c r="FD675" s="401" t="n"/>
      <c r="FE675" s="401" t="n"/>
      <c r="FF675" s="401" t="n"/>
      <c r="FG675" s="401" t="n"/>
      <c r="FH675" s="401" t="n"/>
      <c r="FI675" s="401" t="n"/>
      <c r="FJ675" s="401" t="n"/>
      <c r="FK675" s="401" t="n"/>
      <c r="FL675" s="401" t="n"/>
      <c r="FM675" s="401" t="n"/>
      <c r="FN675" s="401" t="n"/>
      <c r="FO675" s="401" t="n"/>
      <c r="FP675" s="401" t="n"/>
      <c r="FQ675" s="401" t="n"/>
      <c r="FR675" s="401" t="n"/>
      <c r="FS675" s="401" t="n"/>
      <c r="FT675" s="401" t="n"/>
      <c r="FU675" s="401" t="n"/>
      <c r="FV675" s="401" t="n"/>
      <c r="FW675" s="401" t="n"/>
      <c r="FX675" s="401" t="n"/>
      <c r="FY675" s="401" t="n"/>
      <c r="FZ675" s="401" t="n"/>
      <c r="GA675" s="401" t="n"/>
      <c r="GB675" s="401" t="n"/>
      <c r="GC675" s="401" t="n"/>
      <c r="GD675" s="401" t="n"/>
      <c r="GE675" s="401" t="n"/>
      <c r="GF675" s="401" t="n"/>
      <c r="GG675" s="401" t="n"/>
      <c r="GH675" s="401" t="n"/>
      <c r="GI675" s="401" t="n"/>
      <c r="GJ675" s="401" t="n"/>
      <c r="GK675" s="401" t="n"/>
      <c r="GL675" s="401" t="n"/>
      <c r="GM675" s="401" t="n"/>
      <c r="GN675" s="401" t="n"/>
      <c r="GO675" s="401" t="n"/>
      <c r="GP675" s="401" t="n"/>
      <c r="GQ675" s="401" t="n"/>
      <c r="GR675" s="401" t="n"/>
      <c r="GS675" s="401" t="n"/>
      <c r="GT675" s="401" t="n"/>
      <c r="GU675" s="401" t="n"/>
      <c r="GV675" s="401" t="n"/>
      <c r="GW675" s="401" t="n"/>
      <c r="GX675" s="401" t="n">
        <v>0</v>
      </c>
    </row>
    <row r="676"/>
    <row r="677">
      <c r="A677" s="402" t="n">
        <v>50</v>
      </c>
      <c r="B677" s="402" t="n">
        <v>0</v>
      </c>
      <c r="C677" s="402" t="n">
        <v>0</v>
      </c>
      <c r="D677" s="402" t="n">
        <v>1</v>
      </c>
      <c r="E677" s="402" t="n">
        <v>201</v>
      </c>
      <c r="F677" s="402">
        <f>ROUND(Source!O675,O677)</f>
        <v/>
      </c>
      <c r="G677" s="402" t="inlineStr">
        <is>
          <t>ПЗ</t>
        </is>
      </c>
      <c r="H677" s="402" t="inlineStr">
        <is>
          <t>Прямые затраты</t>
        </is>
      </c>
      <c r="I677" s="402" t="n"/>
      <c r="J677" s="402" t="n"/>
      <c r="K677" s="402" t="n">
        <v>201</v>
      </c>
      <c r="L677" s="402" t="n">
        <v>1</v>
      </c>
      <c r="M677" s="402" t="n">
        <v>3</v>
      </c>
      <c r="N677" s="402" t="inlineStr"/>
      <c r="O677" s="402" t="n">
        <v>0</v>
      </c>
      <c r="P677" s="402" t="n"/>
      <c r="Q677" s="402" t="n"/>
      <c r="R677" s="402" t="n"/>
      <c r="S677" s="402" t="n"/>
      <c r="T677" s="402" t="n"/>
      <c r="U677" s="402" t="n"/>
      <c r="V677" s="402" t="n"/>
      <c r="W677" s="402" t="n">
        <v>0</v>
      </c>
      <c r="X677" s="402" t="n">
        <v>1</v>
      </c>
      <c r="Y677" s="402" t="n">
        <v>0</v>
      </c>
      <c r="Z677" s="402" t="n"/>
      <c r="AA677" s="402" t="n"/>
      <c r="AB677" s="402" t="n"/>
    </row>
    <row r="678">
      <c r="A678" s="402" t="n">
        <v>50</v>
      </c>
      <c r="B678" s="402" t="n">
        <v>0</v>
      </c>
      <c r="C678" s="402" t="n">
        <v>0</v>
      </c>
      <c r="D678" s="402" t="n">
        <v>1</v>
      </c>
      <c r="E678" s="402" t="n">
        <v>202</v>
      </c>
      <c r="F678" s="402">
        <f>ROUND(Source!P675,O678)</f>
        <v/>
      </c>
      <c r="G678" s="402" t="inlineStr">
        <is>
          <t>СтМатОб</t>
        </is>
      </c>
      <c r="H678" s="402" t="inlineStr">
        <is>
          <t>Стоимость материальных ресурсов (всего)</t>
        </is>
      </c>
      <c r="I678" s="402" t="n"/>
      <c r="J678" s="402" t="n"/>
      <c r="K678" s="402" t="n">
        <v>202</v>
      </c>
      <c r="L678" s="402" t="n">
        <v>2</v>
      </c>
      <c r="M678" s="402" t="n">
        <v>3</v>
      </c>
      <c r="N678" s="402" t="inlineStr"/>
      <c r="O678" s="402" t="n">
        <v>0</v>
      </c>
      <c r="P678" s="402" t="n"/>
      <c r="Q678" s="402" t="n"/>
      <c r="R678" s="402" t="n"/>
      <c r="S678" s="402" t="n"/>
      <c r="T678" s="402" t="n"/>
      <c r="U678" s="402" t="n"/>
      <c r="V678" s="402" t="n"/>
      <c r="W678" s="402" t="n">
        <v>0</v>
      </c>
      <c r="X678" s="402" t="n">
        <v>1</v>
      </c>
      <c r="Y678" s="402" t="n">
        <v>0</v>
      </c>
      <c r="Z678" s="402" t="n"/>
      <c r="AA678" s="402" t="n"/>
      <c r="AB678" s="402" t="n"/>
    </row>
    <row r="679">
      <c r="A679" s="402" t="n">
        <v>50</v>
      </c>
      <c r="B679" s="402" t="n">
        <v>0</v>
      </c>
      <c r="C679" s="402" t="n">
        <v>0</v>
      </c>
      <c r="D679" s="402" t="n">
        <v>1</v>
      </c>
      <c r="E679" s="402" t="n">
        <v>222</v>
      </c>
      <c r="F679" s="402">
        <f>ROUND(Source!AO675,O679)</f>
        <v/>
      </c>
      <c r="G679" s="402" t="inlineStr">
        <is>
          <t>СтМатОбЗак</t>
        </is>
      </c>
      <c r="H679" s="402" t="inlineStr">
        <is>
          <t>Стоимость материалов и оборудования заказчика</t>
        </is>
      </c>
      <c r="I679" s="402" t="n"/>
      <c r="J679" s="402" t="n"/>
      <c r="K679" s="402" t="n">
        <v>222</v>
      </c>
      <c r="L679" s="402" t="n">
        <v>3</v>
      </c>
      <c r="M679" s="402" t="n">
        <v>3</v>
      </c>
      <c r="N679" s="402" t="inlineStr"/>
      <c r="O679" s="402" t="n">
        <v>0</v>
      </c>
      <c r="P679" s="402" t="n"/>
      <c r="Q679" s="402" t="n"/>
      <c r="R679" s="402" t="n"/>
      <c r="S679" s="402" t="n"/>
      <c r="T679" s="402" t="n"/>
      <c r="U679" s="402" t="n"/>
      <c r="V679" s="402" t="n"/>
      <c r="W679" s="402" t="n">
        <v>0</v>
      </c>
      <c r="X679" s="402" t="n">
        <v>1</v>
      </c>
      <c r="Y679" s="402" t="n">
        <v>0</v>
      </c>
      <c r="Z679" s="402" t="n"/>
      <c r="AA679" s="402" t="n"/>
      <c r="AB679" s="402" t="n"/>
    </row>
    <row r="680">
      <c r="A680" s="402" t="n">
        <v>50</v>
      </c>
      <c r="B680" s="402" t="n">
        <v>0</v>
      </c>
      <c r="C680" s="402" t="n">
        <v>0</v>
      </c>
      <c r="D680" s="402" t="n">
        <v>1</v>
      </c>
      <c r="E680" s="402" t="n">
        <v>225</v>
      </c>
      <c r="F680" s="402">
        <f>ROUND(Source!AV675,O680)</f>
        <v/>
      </c>
      <c r="G680" s="402" t="inlineStr">
        <is>
          <t>СтМатОбПод</t>
        </is>
      </c>
      <c r="H680" s="402" t="inlineStr">
        <is>
          <t>Стоимость материалов и оборудования подрядчика</t>
        </is>
      </c>
      <c r="I680" s="402" t="n"/>
      <c r="J680" s="402" t="n"/>
      <c r="K680" s="402" t="n">
        <v>225</v>
      </c>
      <c r="L680" s="402" t="n">
        <v>4</v>
      </c>
      <c r="M680" s="402" t="n">
        <v>3</v>
      </c>
      <c r="N680" s="402" t="inlineStr"/>
      <c r="O680" s="402" t="n">
        <v>0</v>
      </c>
      <c r="P680" s="402" t="n"/>
      <c r="Q680" s="402" t="n"/>
      <c r="R680" s="402" t="n"/>
      <c r="S680" s="402" t="n"/>
      <c r="T680" s="402" t="n"/>
      <c r="U680" s="402" t="n"/>
      <c r="V680" s="402" t="n"/>
      <c r="W680" s="402" t="n">
        <v>0</v>
      </c>
      <c r="X680" s="402" t="n">
        <v>1</v>
      </c>
      <c r="Y680" s="402" t="n">
        <v>0</v>
      </c>
      <c r="Z680" s="402" t="n"/>
      <c r="AA680" s="402" t="n"/>
      <c r="AB680" s="402" t="n"/>
    </row>
    <row r="681">
      <c r="A681" s="402" t="n">
        <v>50</v>
      </c>
      <c r="B681" s="402" t="n">
        <v>0</v>
      </c>
      <c r="C681" s="402" t="n">
        <v>0</v>
      </c>
      <c r="D681" s="402" t="n">
        <v>1</v>
      </c>
      <c r="E681" s="402" t="n">
        <v>226</v>
      </c>
      <c r="F681" s="402">
        <f>ROUND(Source!AW675,O681)</f>
        <v/>
      </c>
      <c r="G681" s="402" t="inlineStr">
        <is>
          <t>СтМат</t>
        </is>
      </c>
      <c r="H681" s="402" t="inlineStr">
        <is>
          <t>Стоимость материалов (всего)</t>
        </is>
      </c>
      <c r="I681" s="402" t="n"/>
      <c r="J681" s="402" t="n"/>
      <c r="K681" s="402" t="n">
        <v>226</v>
      </c>
      <c r="L681" s="402" t="n">
        <v>5</v>
      </c>
      <c r="M681" s="402" t="n">
        <v>3</v>
      </c>
      <c r="N681" s="402" t="inlineStr"/>
      <c r="O681" s="402" t="n">
        <v>0</v>
      </c>
      <c r="P681" s="402" t="n"/>
      <c r="Q681" s="402" t="n"/>
      <c r="R681" s="402" t="n"/>
      <c r="S681" s="402" t="n"/>
      <c r="T681" s="402" t="n"/>
      <c r="U681" s="402" t="n"/>
      <c r="V681" s="402" t="n"/>
      <c r="W681" s="402" t="n">
        <v>0</v>
      </c>
      <c r="X681" s="402" t="n">
        <v>1</v>
      </c>
      <c r="Y681" s="402" t="n">
        <v>0</v>
      </c>
      <c r="Z681" s="402" t="n"/>
      <c r="AA681" s="402" t="n"/>
      <c r="AB681" s="402" t="n"/>
    </row>
    <row r="682">
      <c r="A682" s="402" t="n">
        <v>50</v>
      </c>
      <c r="B682" s="402" t="n">
        <v>0</v>
      </c>
      <c r="C682" s="402" t="n">
        <v>0</v>
      </c>
      <c r="D682" s="402" t="n">
        <v>1</v>
      </c>
      <c r="E682" s="402" t="n">
        <v>227</v>
      </c>
      <c r="F682" s="402">
        <f>ROUND(Source!AX675,O682)</f>
        <v/>
      </c>
      <c r="G682" s="402" t="inlineStr">
        <is>
          <t>СтМатЗак</t>
        </is>
      </c>
      <c r="H682" s="402" t="inlineStr">
        <is>
          <t>Стоимость материалов заказчика</t>
        </is>
      </c>
      <c r="I682" s="402" t="n"/>
      <c r="J682" s="402" t="n"/>
      <c r="K682" s="402" t="n">
        <v>227</v>
      </c>
      <c r="L682" s="402" t="n">
        <v>6</v>
      </c>
      <c r="M682" s="402" t="n">
        <v>3</v>
      </c>
      <c r="N682" s="402" t="inlineStr"/>
      <c r="O682" s="402" t="n">
        <v>0</v>
      </c>
      <c r="P682" s="402" t="n"/>
      <c r="Q682" s="402" t="n"/>
      <c r="R682" s="402" t="n"/>
      <c r="S682" s="402" t="n"/>
      <c r="T682" s="402" t="n"/>
      <c r="U682" s="402" t="n"/>
      <c r="V682" s="402" t="n"/>
      <c r="W682" s="402" t="n">
        <v>0</v>
      </c>
      <c r="X682" s="402" t="n">
        <v>1</v>
      </c>
      <c r="Y682" s="402" t="n">
        <v>0</v>
      </c>
      <c r="Z682" s="402" t="n"/>
      <c r="AA682" s="402" t="n"/>
      <c r="AB682" s="402" t="n"/>
    </row>
    <row r="683">
      <c r="A683" s="402" t="n">
        <v>50</v>
      </c>
      <c r="B683" s="402" t="n">
        <v>0</v>
      </c>
      <c r="C683" s="402" t="n">
        <v>0</v>
      </c>
      <c r="D683" s="402" t="n">
        <v>1</v>
      </c>
      <c r="E683" s="402" t="n">
        <v>228</v>
      </c>
      <c r="F683" s="402">
        <f>ROUND(Source!AY675,O683)</f>
        <v/>
      </c>
      <c r="G683" s="402" t="inlineStr">
        <is>
          <t>СтМатПод</t>
        </is>
      </c>
      <c r="H683" s="402" t="inlineStr">
        <is>
          <t>Стоимость материалов подрядчика</t>
        </is>
      </c>
      <c r="I683" s="402" t="n"/>
      <c r="J683" s="402" t="n"/>
      <c r="K683" s="402" t="n">
        <v>228</v>
      </c>
      <c r="L683" s="402" t="n">
        <v>7</v>
      </c>
      <c r="M683" s="402" t="n">
        <v>3</v>
      </c>
      <c r="N683" s="402" t="inlineStr"/>
      <c r="O683" s="402" t="n">
        <v>0</v>
      </c>
      <c r="P683" s="402" t="n"/>
      <c r="Q683" s="402" t="n"/>
      <c r="R683" s="402" t="n"/>
      <c r="S683" s="402" t="n"/>
      <c r="T683" s="402" t="n"/>
      <c r="U683" s="402" t="n"/>
      <c r="V683" s="402" t="n"/>
      <c r="W683" s="402" t="n">
        <v>0</v>
      </c>
      <c r="X683" s="402" t="n">
        <v>1</v>
      </c>
      <c r="Y683" s="402" t="n">
        <v>0</v>
      </c>
      <c r="Z683" s="402" t="n"/>
      <c r="AA683" s="402" t="n"/>
      <c r="AB683" s="402" t="n"/>
    </row>
    <row r="684">
      <c r="A684" s="402" t="n">
        <v>50</v>
      </c>
      <c r="B684" s="402" t="n">
        <v>0</v>
      </c>
      <c r="C684" s="402" t="n">
        <v>0</v>
      </c>
      <c r="D684" s="402" t="n">
        <v>1</v>
      </c>
      <c r="E684" s="402" t="n">
        <v>216</v>
      </c>
      <c r="F684" s="402">
        <f>ROUND(Source!AP675,O684)</f>
        <v/>
      </c>
      <c r="G684" s="402" t="inlineStr">
        <is>
          <t>Оборуд</t>
        </is>
      </c>
      <c r="H684" s="402" t="inlineStr">
        <is>
          <t>Стоимость оборудования (всего)</t>
        </is>
      </c>
      <c r="I684" s="402" t="n"/>
      <c r="J684" s="402" t="n"/>
      <c r="K684" s="402" t="n">
        <v>216</v>
      </c>
      <c r="L684" s="402" t="n">
        <v>8</v>
      </c>
      <c r="M684" s="402" t="n">
        <v>3</v>
      </c>
      <c r="N684" s="402" t="inlineStr"/>
      <c r="O684" s="402" t="n">
        <v>0</v>
      </c>
      <c r="P684" s="402" t="n"/>
      <c r="Q684" s="402" t="n"/>
      <c r="R684" s="402" t="n"/>
      <c r="S684" s="402" t="n"/>
      <c r="T684" s="402" t="n"/>
      <c r="U684" s="402" t="n"/>
      <c r="V684" s="402" t="n"/>
      <c r="W684" s="402" t="n">
        <v>0</v>
      </c>
      <c r="X684" s="402" t="n">
        <v>1</v>
      </c>
      <c r="Y684" s="402" t="n">
        <v>0</v>
      </c>
      <c r="Z684" s="402" t="n"/>
      <c r="AA684" s="402" t="n"/>
      <c r="AB684" s="402" t="n"/>
    </row>
    <row r="685">
      <c r="A685" s="402" t="n">
        <v>50</v>
      </c>
      <c r="B685" s="402" t="n">
        <v>0</v>
      </c>
      <c r="C685" s="402" t="n">
        <v>0</v>
      </c>
      <c r="D685" s="402" t="n">
        <v>1</v>
      </c>
      <c r="E685" s="402" t="n">
        <v>223</v>
      </c>
      <c r="F685" s="402">
        <f>ROUND(Source!AQ675,O685)</f>
        <v/>
      </c>
      <c r="G685" s="402" t="inlineStr">
        <is>
          <t>ОборудЗак</t>
        </is>
      </c>
      <c r="H685" s="402" t="inlineStr">
        <is>
          <t>Стоимость оборудования заказчика</t>
        </is>
      </c>
      <c r="I685" s="402" t="n"/>
      <c r="J685" s="402" t="n"/>
      <c r="K685" s="402" t="n">
        <v>223</v>
      </c>
      <c r="L685" s="402" t="n">
        <v>9</v>
      </c>
      <c r="M685" s="402" t="n">
        <v>3</v>
      </c>
      <c r="N685" s="402" t="inlineStr"/>
      <c r="O685" s="402" t="n">
        <v>0</v>
      </c>
      <c r="P685" s="402" t="n"/>
      <c r="Q685" s="402" t="n"/>
      <c r="R685" s="402" t="n"/>
      <c r="S685" s="402" t="n"/>
      <c r="T685" s="402" t="n"/>
      <c r="U685" s="402" t="n"/>
      <c r="V685" s="402" t="n"/>
      <c r="W685" s="402" t="n">
        <v>0</v>
      </c>
      <c r="X685" s="402" t="n">
        <v>1</v>
      </c>
      <c r="Y685" s="402" t="n">
        <v>0</v>
      </c>
      <c r="Z685" s="402" t="n"/>
      <c r="AA685" s="402" t="n"/>
      <c r="AB685" s="402" t="n"/>
    </row>
    <row r="686">
      <c r="A686" s="402" t="n">
        <v>50</v>
      </c>
      <c r="B686" s="402" t="n">
        <v>0</v>
      </c>
      <c r="C686" s="402" t="n">
        <v>0</v>
      </c>
      <c r="D686" s="402" t="n">
        <v>1</v>
      </c>
      <c r="E686" s="402" t="n">
        <v>229</v>
      </c>
      <c r="F686" s="402">
        <f>ROUND(Source!AZ675,O686)</f>
        <v/>
      </c>
      <c r="G686" s="402" t="inlineStr">
        <is>
          <t>ОборудПод</t>
        </is>
      </c>
      <c r="H686" s="402" t="inlineStr">
        <is>
          <t>Стоимость оборудования подрядчика</t>
        </is>
      </c>
      <c r="I686" s="402" t="n"/>
      <c r="J686" s="402" t="n"/>
      <c r="K686" s="402" t="n">
        <v>229</v>
      </c>
      <c r="L686" s="402" t="n">
        <v>10</v>
      </c>
      <c r="M686" s="402" t="n">
        <v>3</v>
      </c>
      <c r="N686" s="402" t="inlineStr"/>
      <c r="O686" s="402" t="n">
        <v>0</v>
      </c>
      <c r="P686" s="402" t="n"/>
      <c r="Q686" s="402" t="n"/>
      <c r="R686" s="402" t="n"/>
      <c r="S686" s="402" t="n"/>
      <c r="T686" s="402" t="n"/>
      <c r="U686" s="402" t="n"/>
      <c r="V686" s="402" t="n"/>
      <c r="W686" s="402" t="n">
        <v>0</v>
      </c>
      <c r="X686" s="402" t="n">
        <v>1</v>
      </c>
      <c r="Y686" s="402" t="n">
        <v>0</v>
      </c>
      <c r="Z686" s="402" t="n"/>
      <c r="AA686" s="402" t="n"/>
      <c r="AB686" s="402" t="n"/>
    </row>
    <row r="687">
      <c r="A687" s="402" t="n">
        <v>50</v>
      </c>
      <c r="B687" s="402" t="n">
        <v>0</v>
      </c>
      <c r="C687" s="402" t="n">
        <v>0</v>
      </c>
      <c r="D687" s="402" t="n">
        <v>1</v>
      </c>
      <c r="E687" s="402" t="n">
        <v>203</v>
      </c>
      <c r="F687" s="402">
        <f>ROUND(Source!Q675,O687)</f>
        <v/>
      </c>
      <c r="G687" s="402" t="inlineStr">
        <is>
          <t>ЭММ</t>
        </is>
      </c>
      <c r="H687" s="402" t="inlineStr">
        <is>
          <t>Эксплуатация машин</t>
        </is>
      </c>
      <c r="I687" s="402" t="n"/>
      <c r="J687" s="402" t="n"/>
      <c r="K687" s="402" t="n">
        <v>203</v>
      </c>
      <c r="L687" s="402" t="n">
        <v>11</v>
      </c>
      <c r="M687" s="402" t="n">
        <v>3</v>
      </c>
      <c r="N687" s="402" t="inlineStr"/>
      <c r="O687" s="402" t="n">
        <v>0</v>
      </c>
      <c r="P687" s="402" t="n"/>
      <c r="Q687" s="402" t="n"/>
      <c r="R687" s="402" t="n"/>
      <c r="S687" s="402" t="n"/>
      <c r="T687" s="402" t="n"/>
      <c r="U687" s="402" t="n"/>
      <c r="V687" s="402" t="n"/>
      <c r="W687" s="402" t="n">
        <v>0</v>
      </c>
      <c r="X687" s="402" t="n">
        <v>1</v>
      </c>
      <c r="Y687" s="402" t="n">
        <v>0</v>
      </c>
      <c r="Z687" s="402" t="n"/>
      <c r="AA687" s="402" t="n"/>
      <c r="AB687" s="402" t="n"/>
    </row>
    <row r="688">
      <c r="A688" s="402" t="n">
        <v>50</v>
      </c>
      <c r="B688" s="402" t="n">
        <v>0</v>
      </c>
      <c r="C688" s="402" t="n">
        <v>0</v>
      </c>
      <c r="D688" s="402" t="n">
        <v>1</v>
      </c>
      <c r="E688" s="402" t="n">
        <v>231</v>
      </c>
      <c r="F688" s="402">
        <f>ROUND(Source!BB675,O688)</f>
        <v/>
      </c>
      <c r="G688" s="402" t="inlineStr">
        <is>
          <t>ЭММсНРиСП</t>
        </is>
      </c>
      <c r="H688" s="402" t="inlineStr">
        <is>
          <t>Эксплуатация машин по ТСН-2001.16</t>
        </is>
      </c>
      <c r="I688" s="402" t="n"/>
      <c r="J688" s="402" t="n"/>
      <c r="K688" s="402" t="n">
        <v>231</v>
      </c>
      <c r="L688" s="402" t="n">
        <v>12</v>
      </c>
      <c r="M688" s="402" t="n">
        <v>3</v>
      </c>
      <c r="N688" s="402" t="inlineStr"/>
      <c r="O688" s="402" t="n">
        <v>0</v>
      </c>
      <c r="P688" s="402" t="n"/>
      <c r="Q688" s="402" t="n"/>
      <c r="R688" s="402" t="n"/>
      <c r="S688" s="402" t="n"/>
      <c r="T688" s="402" t="n"/>
      <c r="U688" s="402" t="n"/>
      <c r="V688" s="402" t="n"/>
      <c r="W688" s="402" t="n">
        <v>0</v>
      </c>
      <c r="X688" s="402" t="n">
        <v>1</v>
      </c>
      <c r="Y688" s="402" t="n">
        <v>0</v>
      </c>
      <c r="Z688" s="402" t="n"/>
      <c r="AA688" s="402" t="n"/>
      <c r="AB688" s="402" t="n"/>
    </row>
    <row r="689">
      <c r="A689" s="402" t="n">
        <v>50</v>
      </c>
      <c r="B689" s="402" t="n">
        <v>0</v>
      </c>
      <c r="C689" s="402" t="n">
        <v>0</v>
      </c>
      <c r="D689" s="402" t="n">
        <v>1</v>
      </c>
      <c r="E689" s="402" t="n">
        <v>204</v>
      </c>
      <c r="F689" s="402">
        <f>ROUND(Source!R675,O689)</f>
        <v/>
      </c>
      <c r="G689" s="402" t="inlineStr">
        <is>
          <t>ЗПМ</t>
        </is>
      </c>
      <c r="H689" s="402" t="inlineStr">
        <is>
          <t>ЗП машинистов</t>
        </is>
      </c>
      <c r="I689" s="402" t="n"/>
      <c r="J689" s="402" t="n"/>
      <c r="K689" s="402" t="n">
        <v>204</v>
      </c>
      <c r="L689" s="402" t="n">
        <v>13</v>
      </c>
      <c r="M689" s="402" t="n">
        <v>3</v>
      </c>
      <c r="N689" s="402" t="inlineStr"/>
      <c r="O689" s="402" t="n">
        <v>0</v>
      </c>
      <c r="P689" s="402" t="n"/>
      <c r="Q689" s="402" t="n"/>
      <c r="R689" s="402" t="n"/>
      <c r="S689" s="402" t="n"/>
      <c r="T689" s="402" t="n"/>
      <c r="U689" s="402" t="n"/>
      <c r="V689" s="402" t="n"/>
      <c r="W689" s="402" t="n">
        <v>0</v>
      </c>
      <c r="X689" s="402" t="n">
        <v>1</v>
      </c>
      <c r="Y689" s="402" t="n">
        <v>0</v>
      </c>
      <c r="Z689" s="402" t="n"/>
      <c r="AA689" s="402" t="n"/>
      <c r="AB689" s="402" t="n"/>
    </row>
    <row r="690">
      <c r="A690" s="402" t="n">
        <v>50</v>
      </c>
      <c r="B690" s="402" t="n">
        <v>0</v>
      </c>
      <c r="C690" s="402" t="n">
        <v>0</v>
      </c>
      <c r="D690" s="402" t="n">
        <v>1</v>
      </c>
      <c r="E690" s="402" t="n">
        <v>205</v>
      </c>
      <c r="F690" s="402">
        <f>ROUND(Source!S675,O690)</f>
        <v/>
      </c>
      <c r="G690" s="402" t="inlineStr">
        <is>
          <t>ОЗП</t>
        </is>
      </c>
      <c r="H690" s="402" t="inlineStr">
        <is>
          <t>Основная ЗП рабочих</t>
        </is>
      </c>
      <c r="I690" s="402" t="n"/>
      <c r="J690" s="402" t="n"/>
      <c r="K690" s="402" t="n">
        <v>205</v>
      </c>
      <c r="L690" s="402" t="n">
        <v>14</v>
      </c>
      <c r="M690" s="402" t="n">
        <v>3</v>
      </c>
      <c r="N690" s="402" t="inlineStr"/>
      <c r="O690" s="402" t="n">
        <v>0</v>
      </c>
      <c r="P690" s="402" t="n"/>
      <c r="Q690" s="402" t="n"/>
      <c r="R690" s="402" t="n"/>
      <c r="S690" s="402" t="n"/>
      <c r="T690" s="402" t="n"/>
      <c r="U690" s="402" t="n"/>
      <c r="V690" s="402" t="n"/>
      <c r="W690" s="402" t="n">
        <v>0</v>
      </c>
      <c r="X690" s="402" t="n">
        <v>1</v>
      </c>
      <c r="Y690" s="402" t="n">
        <v>0</v>
      </c>
      <c r="Z690" s="402" t="n"/>
      <c r="AA690" s="402" t="n"/>
      <c r="AB690" s="402" t="n"/>
    </row>
    <row r="691">
      <c r="A691" s="402" t="n">
        <v>50</v>
      </c>
      <c r="B691" s="402" t="n">
        <v>0</v>
      </c>
      <c r="C691" s="402" t="n">
        <v>0</v>
      </c>
      <c r="D691" s="402" t="n">
        <v>1</v>
      </c>
      <c r="E691" s="402" t="n">
        <v>232</v>
      </c>
      <c r="F691" s="402">
        <f>ROUND(Source!BC675,O691)</f>
        <v/>
      </c>
      <c r="G691" s="402" t="inlineStr">
        <is>
          <t>ОЗПсНРиСП</t>
        </is>
      </c>
      <c r="H691" s="402" t="inlineStr">
        <is>
          <t>Основная ЗП рабочих по ТСН-2001.16</t>
        </is>
      </c>
      <c r="I691" s="402" t="n"/>
      <c r="J691" s="402" t="n"/>
      <c r="K691" s="402" t="n">
        <v>232</v>
      </c>
      <c r="L691" s="402" t="n">
        <v>15</v>
      </c>
      <c r="M691" s="402" t="n">
        <v>3</v>
      </c>
      <c r="N691" s="402" t="inlineStr"/>
      <c r="O691" s="402" t="n">
        <v>0</v>
      </c>
      <c r="P691" s="402" t="n"/>
      <c r="Q691" s="402" t="n"/>
      <c r="R691" s="402" t="n"/>
      <c r="S691" s="402" t="n"/>
      <c r="T691" s="402" t="n"/>
      <c r="U691" s="402" t="n"/>
      <c r="V691" s="402" t="n"/>
      <c r="W691" s="402" t="n">
        <v>0</v>
      </c>
      <c r="X691" s="402" t="n">
        <v>1</v>
      </c>
      <c r="Y691" s="402" t="n">
        <v>0</v>
      </c>
      <c r="Z691" s="402" t="n"/>
      <c r="AA691" s="402" t="n"/>
      <c r="AB691" s="402" t="n"/>
    </row>
    <row r="692">
      <c r="A692" s="402" t="n">
        <v>50</v>
      </c>
      <c r="B692" s="402" t="n">
        <v>0</v>
      </c>
      <c r="C692" s="402" t="n">
        <v>0</v>
      </c>
      <c r="D692" s="402" t="n">
        <v>1</v>
      </c>
      <c r="E692" s="402" t="n">
        <v>214</v>
      </c>
      <c r="F692" s="402">
        <f>ROUND(Source!AS675,O692)</f>
        <v/>
      </c>
      <c r="G692" s="402" t="inlineStr">
        <is>
          <t>Строит</t>
        </is>
      </c>
      <c r="H692" s="402" t="inlineStr">
        <is>
          <t>Строительные работы с НР и СП</t>
        </is>
      </c>
      <c r="I692" s="402" t="n"/>
      <c r="J692" s="402" t="n"/>
      <c r="K692" s="402" t="n">
        <v>214</v>
      </c>
      <c r="L692" s="402" t="n">
        <v>16</v>
      </c>
      <c r="M692" s="402" t="n">
        <v>3</v>
      </c>
      <c r="N692" s="402" t="inlineStr"/>
      <c r="O692" s="402" t="n">
        <v>0</v>
      </c>
      <c r="P692" s="402" t="n"/>
      <c r="Q692" s="402" t="n"/>
      <c r="R692" s="402" t="n"/>
      <c r="S692" s="402" t="n"/>
      <c r="T692" s="402" t="n"/>
      <c r="U692" s="402" t="n"/>
      <c r="V692" s="402" t="n"/>
      <c r="W692" s="402" t="n">
        <v>0</v>
      </c>
      <c r="X692" s="402" t="n">
        <v>1</v>
      </c>
      <c r="Y692" s="402" t="n">
        <v>0</v>
      </c>
      <c r="Z692" s="402" t="n"/>
      <c r="AA692" s="402" t="n"/>
      <c r="AB692" s="402" t="n"/>
    </row>
    <row r="693">
      <c r="A693" s="402" t="n">
        <v>50</v>
      </c>
      <c r="B693" s="402" t="n">
        <v>0</v>
      </c>
      <c r="C693" s="402" t="n">
        <v>0</v>
      </c>
      <c r="D693" s="402" t="n">
        <v>1</v>
      </c>
      <c r="E693" s="402" t="n">
        <v>215</v>
      </c>
      <c r="F693" s="402">
        <f>ROUND(Source!AT675,O693)</f>
        <v/>
      </c>
      <c r="G693" s="402" t="inlineStr">
        <is>
          <t>Монтаж</t>
        </is>
      </c>
      <c r="H693" s="402" t="inlineStr">
        <is>
          <t>Монтажные работы с НР и СП</t>
        </is>
      </c>
      <c r="I693" s="402" t="n"/>
      <c r="J693" s="402" t="n"/>
      <c r="K693" s="402" t="n">
        <v>215</v>
      </c>
      <c r="L693" s="402" t="n">
        <v>17</v>
      </c>
      <c r="M693" s="402" t="n">
        <v>3</v>
      </c>
      <c r="N693" s="402" t="inlineStr"/>
      <c r="O693" s="402" t="n">
        <v>0</v>
      </c>
      <c r="P693" s="402" t="n"/>
      <c r="Q693" s="402" t="n"/>
      <c r="R693" s="402" t="n"/>
      <c r="S693" s="402" t="n"/>
      <c r="T693" s="402" t="n"/>
      <c r="U693" s="402" t="n"/>
      <c r="V693" s="402" t="n"/>
      <c r="W693" s="402" t="n">
        <v>0</v>
      </c>
      <c r="X693" s="402" t="n">
        <v>1</v>
      </c>
      <c r="Y693" s="402" t="n">
        <v>0</v>
      </c>
      <c r="Z693" s="402" t="n"/>
      <c r="AA693" s="402" t="n"/>
      <c r="AB693" s="402" t="n"/>
    </row>
    <row r="694">
      <c r="A694" s="402" t="n">
        <v>50</v>
      </c>
      <c r="B694" s="402" t="n">
        <v>0</v>
      </c>
      <c r="C694" s="402" t="n">
        <v>0</v>
      </c>
      <c r="D694" s="402" t="n">
        <v>1</v>
      </c>
      <c r="E694" s="402" t="n">
        <v>217</v>
      </c>
      <c r="F694" s="402">
        <f>ROUND(Source!AU675,O694)</f>
        <v/>
      </c>
      <c r="G694" s="402" t="inlineStr">
        <is>
          <t>Прочие</t>
        </is>
      </c>
      <c r="H694" s="402" t="inlineStr">
        <is>
          <t>Прочие работы с НР и СП</t>
        </is>
      </c>
      <c r="I694" s="402" t="n"/>
      <c r="J694" s="402" t="n"/>
      <c r="K694" s="402" t="n">
        <v>217</v>
      </c>
      <c r="L694" s="402" t="n">
        <v>18</v>
      </c>
      <c r="M694" s="402" t="n">
        <v>3</v>
      </c>
      <c r="N694" s="402" t="inlineStr"/>
      <c r="O694" s="402" t="n">
        <v>0</v>
      </c>
      <c r="P694" s="402" t="n"/>
      <c r="Q694" s="402" t="n"/>
      <c r="R694" s="402" t="n"/>
      <c r="S694" s="402" t="n"/>
      <c r="T694" s="402" t="n"/>
      <c r="U694" s="402" t="n"/>
      <c r="V694" s="402" t="n"/>
      <c r="W694" s="402" t="n">
        <v>0</v>
      </c>
      <c r="X694" s="402" t="n">
        <v>1</v>
      </c>
      <c r="Y694" s="402" t="n">
        <v>0</v>
      </c>
      <c r="Z694" s="402" t="n"/>
      <c r="AA694" s="402" t="n"/>
      <c r="AB694" s="402" t="n"/>
    </row>
    <row r="695">
      <c r="A695" s="402" t="n">
        <v>50</v>
      </c>
      <c r="B695" s="402" t="n">
        <v>0</v>
      </c>
      <c r="C695" s="402" t="n">
        <v>0</v>
      </c>
      <c r="D695" s="402" t="n">
        <v>1</v>
      </c>
      <c r="E695" s="402" t="n">
        <v>230</v>
      </c>
      <c r="F695" s="402">
        <f>ROUND(Source!BA675,O695)</f>
        <v/>
      </c>
      <c r="G695" s="402" t="inlineStr">
        <is>
          <t>ПрочиеЗатр</t>
        </is>
      </c>
      <c r="H695" s="402" t="inlineStr">
        <is>
          <t>Прочие затраты по ТСН-2001.16</t>
        </is>
      </c>
      <c r="I695" s="402" t="n"/>
      <c r="J695" s="402" t="n"/>
      <c r="K695" s="402" t="n">
        <v>230</v>
      </c>
      <c r="L695" s="402" t="n">
        <v>19</v>
      </c>
      <c r="M695" s="402" t="n">
        <v>3</v>
      </c>
      <c r="N695" s="402" t="inlineStr"/>
      <c r="O695" s="402" t="n">
        <v>0</v>
      </c>
      <c r="P695" s="402" t="n"/>
      <c r="Q695" s="402" t="n"/>
      <c r="R695" s="402" t="n"/>
      <c r="S695" s="402" t="n"/>
      <c r="T695" s="402" t="n"/>
      <c r="U695" s="402" t="n"/>
      <c r="V695" s="402" t="n"/>
      <c r="W695" s="402" t="n">
        <v>0</v>
      </c>
      <c r="X695" s="402" t="n">
        <v>1</v>
      </c>
      <c r="Y695" s="402" t="n">
        <v>0</v>
      </c>
      <c r="Z695" s="402" t="n"/>
      <c r="AA695" s="402" t="n"/>
      <c r="AB695" s="402" t="n"/>
    </row>
    <row r="696">
      <c r="A696" s="402" t="n">
        <v>50</v>
      </c>
      <c r="B696" s="402" t="n">
        <v>0</v>
      </c>
      <c r="C696" s="402" t="n">
        <v>0</v>
      </c>
      <c r="D696" s="402" t="n">
        <v>1</v>
      </c>
      <c r="E696" s="402" t="n">
        <v>206</v>
      </c>
      <c r="F696" s="402">
        <f>ROUND(Source!T675,O696)</f>
        <v/>
      </c>
      <c r="G696" s="402" t="inlineStr">
        <is>
          <t>ВозврМат</t>
        </is>
      </c>
      <c r="H696" s="402" t="inlineStr">
        <is>
          <t>Возврат материалов</t>
        </is>
      </c>
      <c r="I696" s="402" t="n"/>
      <c r="J696" s="402" t="n"/>
      <c r="K696" s="402" t="n">
        <v>206</v>
      </c>
      <c r="L696" s="402" t="n">
        <v>20</v>
      </c>
      <c r="M696" s="402" t="n">
        <v>3</v>
      </c>
      <c r="N696" s="402" t="inlineStr"/>
      <c r="O696" s="402" t="n">
        <v>0</v>
      </c>
      <c r="P696" s="402" t="n"/>
      <c r="Q696" s="402" t="n"/>
      <c r="R696" s="402" t="n"/>
      <c r="S696" s="402" t="n"/>
      <c r="T696" s="402" t="n"/>
      <c r="U696" s="402" t="n"/>
      <c r="V696" s="402" t="n"/>
      <c r="W696" s="402" t="n">
        <v>0</v>
      </c>
      <c r="X696" s="402" t="n">
        <v>1</v>
      </c>
      <c r="Y696" s="402" t="n">
        <v>0</v>
      </c>
      <c r="Z696" s="402" t="n"/>
      <c r="AA696" s="402" t="n"/>
      <c r="AB696" s="402" t="n"/>
    </row>
    <row r="697">
      <c r="A697" s="402" t="n">
        <v>50</v>
      </c>
      <c r="B697" s="402" t="n">
        <v>0</v>
      </c>
      <c r="C697" s="402" t="n">
        <v>0</v>
      </c>
      <c r="D697" s="402" t="n">
        <v>1</v>
      </c>
      <c r="E697" s="402" t="n">
        <v>207</v>
      </c>
      <c r="F697" s="402">
        <f>ROUND(Source!U675,O697)</f>
        <v/>
      </c>
      <c r="G697" s="402" t="inlineStr">
        <is>
          <t>ТрудСтр</t>
        </is>
      </c>
      <c r="H697" s="402" t="inlineStr">
        <is>
          <t>Трудозатраты строителей</t>
        </is>
      </c>
      <c r="I697" s="402" t="n"/>
      <c r="J697" s="402" t="n"/>
      <c r="K697" s="402" t="n">
        <v>207</v>
      </c>
      <c r="L697" s="402" t="n">
        <v>21</v>
      </c>
      <c r="M697" s="402" t="n">
        <v>3</v>
      </c>
      <c r="N697" s="402" t="inlineStr"/>
      <c r="O697" s="402" t="n">
        <v>7</v>
      </c>
      <c r="P697" s="402" t="n"/>
      <c r="Q697" s="402" t="n"/>
      <c r="R697" s="402" t="n"/>
      <c r="S697" s="402" t="n"/>
      <c r="T697" s="402" t="n"/>
      <c r="U697" s="402" t="n"/>
      <c r="V697" s="402" t="n"/>
      <c r="W697" s="402" t="n">
        <v>0</v>
      </c>
      <c r="X697" s="402" t="n">
        <v>1</v>
      </c>
      <c r="Y697" s="402" t="n">
        <v>0</v>
      </c>
      <c r="Z697" s="402" t="n"/>
      <c r="AA697" s="402" t="n"/>
      <c r="AB697" s="402" t="n"/>
    </row>
    <row r="698">
      <c r="A698" s="402" t="n">
        <v>50</v>
      </c>
      <c r="B698" s="402" t="n">
        <v>0</v>
      </c>
      <c r="C698" s="402" t="n">
        <v>0</v>
      </c>
      <c r="D698" s="402" t="n">
        <v>1</v>
      </c>
      <c r="E698" s="402" t="n">
        <v>208</v>
      </c>
      <c r="F698" s="402">
        <f>ROUND(Source!V675,O698)</f>
        <v/>
      </c>
      <c r="G698" s="402" t="inlineStr">
        <is>
          <t>ТрудМаш</t>
        </is>
      </c>
      <c r="H698" s="402" t="inlineStr">
        <is>
          <t>Трудозатраты машинистов</t>
        </is>
      </c>
      <c r="I698" s="402" t="n"/>
      <c r="J698" s="402" t="n"/>
      <c r="K698" s="402" t="n">
        <v>208</v>
      </c>
      <c r="L698" s="402" t="n">
        <v>22</v>
      </c>
      <c r="M698" s="402" t="n">
        <v>3</v>
      </c>
      <c r="N698" s="402" t="inlineStr"/>
      <c r="O698" s="402" t="n">
        <v>7</v>
      </c>
      <c r="P698" s="402" t="n"/>
      <c r="Q698" s="402" t="n"/>
      <c r="R698" s="402" t="n"/>
      <c r="S698" s="402" t="n"/>
      <c r="T698" s="402" t="n"/>
      <c r="U698" s="402" t="n"/>
      <c r="V698" s="402" t="n"/>
      <c r="W698" s="402" t="n">
        <v>0</v>
      </c>
      <c r="X698" s="402" t="n">
        <v>1</v>
      </c>
      <c r="Y698" s="402" t="n">
        <v>0</v>
      </c>
      <c r="Z698" s="402" t="n"/>
      <c r="AA698" s="402" t="n"/>
      <c r="AB698" s="402" t="n"/>
    </row>
    <row r="699">
      <c r="A699" s="402" t="n">
        <v>50</v>
      </c>
      <c r="B699" s="402" t="n">
        <v>0</v>
      </c>
      <c r="C699" s="402" t="n">
        <v>0</v>
      </c>
      <c r="D699" s="402" t="n">
        <v>1</v>
      </c>
      <c r="E699" s="402" t="n">
        <v>209</v>
      </c>
      <c r="F699" s="402">
        <f>ROUND(Source!W675,O699)</f>
        <v/>
      </c>
      <c r="G699" s="402" t="inlineStr">
        <is>
          <t>ТранспМат</t>
        </is>
      </c>
      <c r="H699" s="402" t="inlineStr">
        <is>
          <t>Транспорт материалов</t>
        </is>
      </c>
      <c r="I699" s="402" t="n"/>
      <c r="J699" s="402" t="n"/>
      <c r="K699" s="402" t="n">
        <v>209</v>
      </c>
      <c r="L699" s="402" t="n">
        <v>23</v>
      </c>
      <c r="M699" s="402" t="n">
        <v>3</v>
      </c>
      <c r="N699" s="402" t="inlineStr"/>
      <c r="O699" s="402" t="n">
        <v>0</v>
      </c>
      <c r="P699" s="402" t="n"/>
      <c r="Q699" s="402" t="n"/>
      <c r="R699" s="402" t="n"/>
      <c r="S699" s="402" t="n"/>
      <c r="T699" s="402" t="n"/>
      <c r="U699" s="402" t="n"/>
      <c r="V699" s="402" t="n"/>
      <c r="W699" s="402" t="n">
        <v>0</v>
      </c>
      <c r="X699" s="402" t="n">
        <v>1</v>
      </c>
      <c r="Y699" s="402" t="n">
        <v>0</v>
      </c>
      <c r="Z699" s="402" t="n"/>
      <c r="AA699" s="402" t="n"/>
      <c r="AB699" s="402" t="n"/>
    </row>
    <row r="700">
      <c r="A700" s="402" t="n">
        <v>50</v>
      </c>
      <c r="B700" s="402" t="n">
        <v>0</v>
      </c>
      <c r="C700" s="402" t="n">
        <v>0</v>
      </c>
      <c r="D700" s="402" t="n">
        <v>1</v>
      </c>
      <c r="E700" s="402" t="n">
        <v>233</v>
      </c>
      <c r="F700" s="402">
        <f>ROUND(Source!BD675,O700)</f>
        <v/>
      </c>
      <c r="G700" s="402" t="inlineStr">
        <is>
          <t>Перевозка</t>
        </is>
      </c>
      <c r="H700" s="402" t="inlineStr">
        <is>
          <t>Перевозка грузов</t>
        </is>
      </c>
      <c r="I700" s="402" t="n"/>
      <c r="J700" s="402" t="n"/>
      <c r="K700" s="402" t="n">
        <v>233</v>
      </c>
      <c r="L700" s="402" t="n">
        <v>24</v>
      </c>
      <c r="M700" s="402" t="n">
        <v>3</v>
      </c>
      <c r="N700" s="402" t="inlineStr"/>
      <c r="O700" s="402" t="n">
        <v>0</v>
      </c>
      <c r="P700" s="402" t="n"/>
      <c r="Q700" s="402" t="n"/>
      <c r="R700" s="402" t="n"/>
      <c r="S700" s="402" t="n"/>
      <c r="T700" s="402" t="n"/>
      <c r="U700" s="402" t="n"/>
      <c r="V700" s="402" t="n"/>
      <c r="W700" s="402" t="n">
        <v>0</v>
      </c>
      <c r="X700" s="402" t="n">
        <v>1</v>
      </c>
      <c r="Y700" s="402" t="n">
        <v>0</v>
      </c>
      <c r="Z700" s="402" t="n"/>
      <c r="AA700" s="402" t="n"/>
      <c r="AB700" s="402" t="n"/>
    </row>
    <row r="701">
      <c r="A701" s="402" t="n">
        <v>50</v>
      </c>
      <c r="B701" s="402" t="n">
        <v>0</v>
      </c>
      <c r="C701" s="402" t="n">
        <v>0</v>
      </c>
      <c r="D701" s="402" t="n">
        <v>1</v>
      </c>
      <c r="E701" s="402" t="n">
        <v>210</v>
      </c>
      <c r="F701" s="402">
        <f>ROUND(Source!X675,O701)</f>
        <v/>
      </c>
      <c r="G701" s="402" t="inlineStr">
        <is>
          <t>НР</t>
        </is>
      </c>
      <c r="H701" s="402" t="inlineStr">
        <is>
          <t>Накладные расходы</t>
        </is>
      </c>
      <c r="I701" s="402" t="n"/>
      <c r="J701" s="402" t="n"/>
      <c r="K701" s="402" t="n">
        <v>210</v>
      </c>
      <c r="L701" s="402" t="n">
        <v>25</v>
      </c>
      <c r="M701" s="402" t="n">
        <v>3</v>
      </c>
      <c r="N701" s="402" t="inlineStr"/>
      <c r="O701" s="402" t="n">
        <v>0</v>
      </c>
      <c r="P701" s="402" t="n"/>
      <c r="Q701" s="402" t="n"/>
      <c r="R701" s="402" t="n"/>
      <c r="S701" s="402" t="n"/>
      <c r="T701" s="402" t="n"/>
      <c r="U701" s="402" t="n"/>
      <c r="V701" s="402" t="n"/>
      <c r="W701" s="402" t="n">
        <v>0</v>
      </c>
      <c r="X701" s="402" t="n">
        <v>1</v>
      </c>
      <c r="Y701" s="402" t="n">
        <v>0</v>
      </c>
      <c r="Z701" s="402" t="n"/>
      <c r="AA701" s="402" t="n"/>
      <c r="AB701" s="402" t="n"/>
    </row>
    <row r="702">
      <c r="A702" s="402" t="n">
        <v>50</v>
      </c>
      <c r="B702" s="402" t="n">
        <v>0</v>
      </c>
      <c r="C702" s="402" t="n">
        <v>0</v>
      </c>
      <c r="D702" s="402" t="n">
        <v>1</v>
      </c>
      <c r="E702" s="402" t="n">
        <v>211</v>
      </c>
      <c r="F702" s="402">
        <f>ROUND(Source!Y675,O702)</f>
        <v/>
      </c>
      <c r="G702" s="402" t="inlineStr">
        <is>
          <t>СмПриб</t>
        </is>
      </c>
      <c r="H702" s="402" t="inlineStr">
        <is>
          <t>Сметная прибыль</t>
        </is>
      </c>
      <c r="I702" s="402" t="n"/>
      <c r="J702" s="402" t="n"/>
      <c r="K702" s="402" t="n">
        <v>211</v>
      </c>
      <c r="L702" s="402" t="n">
        <v>26</v>
      </c>
      <c r="M702" s="402" t="n">
        <v>3</v>
      </c>
      <c r="N702" s="402" t="inlineStr"/>
      <c r="O702" s="402" t="n">
        <v>0</v>
      </c>
      <c r="P702" s="402" t="n"/>
      <c r="Q702" s="402" t="n"/>
      <c r="R702" s="402" t="n"/>
      <c r="S702" s="402" t="n"/>
      <c r="T702" s="402" t="n"/>
      <c r="U702" s="402" t="n"/>
      <c r="V702" s="402" t="n"/>
      <c r="W702" s="402" t="n">
        <v>0</v>
      </c>
      <c r="X702" s="402" t="n">
        <v>1</v>
      </c>
      <c r="Y702" s="402" t="n">
        <v>0</v>
      </c>
      <c r="Z702" s="402" t="n"/>
      <c r="AA702" s="402" t="n"/>
      <c r="AB702" s="402" t="n"/>
    </row>
    <row r="703">
      <c r="A703" s="402" t="n">
        <v>50</v>
      </c>
      <c r="B703" s="402" t="n">
        <v>0</v>
      </c>
      <c r="C703" s="402" t="n">
        <v>0</v>
      </c>
      <c r="D703" s="402" t="n">
        <v>1</v>
      </c>
      <c r="E703" s="402" t="n">
        <v>224</v>
      </c>
      <c r="F703" s="402">
        <f>ROUND(Source!AR675,O703)</f>
        <v/>
      </c>
      <c r="G703" s="402" t="inlineStr">
        <is>
          <t>Всего</t>
        </is>
      </c>
      <c r="H703" s="402" t="inlineStr">
        <is>
          <t>Всего с НР и СП</t>
        </is>
      </c>
      <c r="I703" s="402" t="n"/>
      <c r="J703" s="402" t="n"/>
      <c r="K703" s="402" t="n">
        <v>224</v>
      </c>
      <c r="L703" s="402" t="n">
        <v>27</v>
      </c>
      <c r="M703" s="402" t="n">
        <v>3</v>
      </c>
      <c r="N703" s="402" t="inlineStr"/>
      <c r="O703" s="402" t="n">
        <v>0</v>
      </c>
      <c r="P703" s="402" t="n"/>
      <c r="Q703" s="402" t="n"/>
      <c r="R703" s="402" t="n"/>
      <c r="S703" s="402" t="n"/>
      <c r="T703" s="402" t="n"/>
      <c r="U703" s="402" t="n"/>
      <c r="V703" s="402" t="n"/>
      <c r="W703" s="402" t="n">
        <v>0</v>
      </c>
      <c r="X703" s="402" t="n">
        <v>1</v>
      </c>
      <c r="Y703" s="402" t="n">
        <v>0</v>
      </c>
      <c r="Z703" s="402" t="n"/>
      <c r="AA703" s="402" t="n"/>
      <c r="AB703" s="402" t="n"/>
    </row>
    <row r="704">
      <c r="A704" s="402" t="n">
        <v>50</v>
      </c>
      <c r="B704" s="402" t="n">
        <v>0</v>
      </c>
      <c r="C704" s="402" t="n">
        <v>0</v>
      </c>
      <c r="D704" s="402" t="n">
        <v>2</v>
      </c>
      <c r="E704" s="402" t="n">
        <v>0</v>
      </c>
      <c r="F704" s="402">
        <f>ROUND(F703,O704)</f>
        <v/>
      </c>
      <c r="G704" s="402" t="inlineStr">
        <is>
          <t>и1</t>
        </is>
      </c>
      <c r="H704" s="402" t="inlineStr">
        <is>
          <t>Итого</t>
        </is>
      </c>
      <c r="I704" s="402" t="n"/>
      <c r="J704" s="402" t="n"/>
      <c r="K704" s="402" t="n">
        <v>212</v>
      </c>
      <c r="L704" s="402" t="n">
        <v>28</v>
      </c>
      <c r="M704" s="402" t="n">
        <v>0</v>
      </c>
      <c r="N704" s="402" t="inlineStr"/>
      <c r="O704" s="402" t="n">
        <v>0</v>
      </c>
      <c r="P704" s="402" t="n"/>
      <c r="Q704" s="402" t="n"/>
      <c r="R704" s="402" t="n"/>
      <c r="S704" s="402" t="n"/>
      <c r="T704" s="402" t="n"/>
      <c r="U704" s="402" t="n"/>
      <c r="V704" s="402" t="n"/>
      <c r="W704" s="402" t="n">
        <v>0</v>
      </c>
      <c r="X704" s="402" t="n">
        <v>1</v>
      </c>
      <c r="Y704" s="402" t="n">
        <v>0</v>
      </c>
      <c r="Z704" s="402" t="n"/>
      <c r="AA704" s="402" t="n"/>
      <c r="AB704" s="402" t="n"/>
    </row>
    <row r="705">
      <c r="A705" s="402" t="n">
        <v>50</v>
      </c>
      <c r="B705" s="402" t="n">
        <v>0</v>
      </c>
      <c r="C705" s="402" t="n">
        <v>0</v>
      </c>
      <c r="D705" s="402" t="n">
        <v>2</v>
      </c>
      <c r="E705" s="402" t="n">
        <v>0</v>
      </c>
      <c r="F705" s="402">
        <f>ROUND(F704*0.22,O705)</f>
        <v/>
      </c>
      <c r="G705" s="402" t="inlineStr">
        <is>
          <t>и2</t>
        </is>
      </c>
      <c r="H705" s="402" t="inlineStr">
        <is>
          <t>НДС 22%</t>
        </is>
      </c>
      <c r="I705" s="402" t="n"/>
      <c r="J705" s="402" t="n"/>
      <c r="K705" s="402" t="n">
        <v>212</v>
      </c>
      <c r="L705" s="402" t="n">
        <v>29</v>
      </c>
      <c r="M705" s="402" t="n">
        <v>0</v>
      </c>
      <c r="N705" s="402" t="inlineStr"/>
      <c r="O705" s="402" t="n">
        <v>0</v>
      </c>
      <c r="P705" s="402" t="n"/>
      <c r="Q705" s="402" t="n"/>
      <c r="R705" s="402" t="n"/>
      <c r="S705" s="402" t="n"/>
      <c r="T705" s="402" t="n"/>
      <c r="U705" s="402" t="n"/>
      <c r="V705" s="402" t="n"/>
      <c r="W705" s="402" t="n">
        <v>0</v>
      </c>
      <c r="X705" s="402" t="n">
        <v>1</v>
      </c>
      <c r="Y705" s="402" t="n">
        <v>0</v>
      </c>
      <c r="Z705" s="402" t="n"/>
      <c r="AA705" s="402" t="n"/>
      <c r="AB705" s="402" t="n"/>
    </row>
    <row r="706">
      <c r="A706" s="402" t="n">
        <v>50</v>
      </c>
      <c r="B706" s="402" t="n">
        <v>0</v>
      </c>
      <c r="C706" s="402" t="n">
        <v>0</v>
      </c>
      <c r="D706" s="402" t="n">
        <v>2</v>
      </c>
      <c r="E706" s="402" t="n">
        <v>213</v>
      </c>
      <c r="F706" s="402">
        <f>ROUND(F704+F705,O706)</f>
        <v/>
      </c>
      <c r="G706" s="402" t="inlineStr">
        <is>
          <t>и3</t>
        </is>
      </c>
      <c r="H706" s="402" t="inlineStr">
        <is>
          <t>Всего</t>
        </is>
      </c>
      <c r="I706" s="402" t="n"/>
      <c r="J706" s="402" t="n"/>
      <c r="K706" s="402" t="n">
        <v>212</v>
      </c>
      <c r="L706" s="402" t="n">
        <v>30</v>
      </c>
      <c r="M706" s="402" t="n">
        <v>0</v>
      </c>
      <c r="N706" s="402" t="inlineStr"/>
      <c r="O706" s="402" t="n">
        <v>0</v>
      </c>
      <c r="P706" s="402" t="n"/>
      <c r="Q706" s="402" t="n"/>
      <c r="R706" s="402" t="n"/>
      <c r="S706" s="402" t="n"/>
      <c r="T706" s="402" t="n"/>
      <c r="U706" s="402" t="n"/>
      <c r="V706" s="402" t="n"/>
      <c r="W706" s="402" t="n">
        <v>0</v>
      </c>
      <c r="X706" s="402" t="n">
        <v>1</v>
      </c>
      <c r="Y706" s="402" t="n">
        <v>0</v>
      </c>
      <c r="Z706" s="402" t="n"/>
      <c r="AA706" s="402" t="n"/>
      <c r="AB706" s="402" t="n"/>
    </row>
    <row r="707"/>
    <row r="708">
      <c r="A708" s="399" t="n">
        <v>3</v>
      </c>
      <c r="B708" s="399" t="n">
        <v>0</v>
      </c>
      <c r="C708" s="399" t="n"/>
      <c r="D708" s="399">
        <f>ROW(A717)</f>
        <v/>
      </c>
      <c r="E708" s="399" t="n"/>
      <c r="F708" s="399" t="inlineStr">
        <is>
          <t>Новая локальная смета</t>
        </is>
      </c>
      <c r="G708" s="399" t="inlineStr">
        <is>
          <t>Молодежная 10</t>
        </is>
      </c>
      <c r="H708" s="399" t="inlineStr"/>
      <c r="I708" s="399" t="n">
        <v>0</v>
      </c>
      <c r="J708" s="399" t="inlineStr"/>
      <c r="K708" s="399" t="n">
        <v>0</v>
      </c>
      <c r="L708" s="399" t="inlineStr">
        <is>
          <t>Новая локальная смета</t>
        </is>
      </c>
      <c r="M708" s="399" t="inlineStr"/>
      <c r="N708" s="399" t="n"/>
      <c r="O708" s="399" t="n"/>
      <c r="P708" s="399" t="n"/>
      <c r="Q708" s="399" t="n"/>
      <c r="R708" s="399" t="n"/>
      <c r="S708" s="399" t="n">
        <v>0</v>
      </c>
      <c r="T708" s="399" t="n"/>
      <c r="U708" s="399" t="inlineStr"/>
      <c r="V708" s="399" t="n">
        <v>0</v>
      </c>
      <c r="W708" s="399" t="n"/>
      <c r="X708" s="399" t="n"/>
      <c r="Y708" s="399" t="n"/>
      <c r="Z708" s="399" t="n"/>
      <c r="AA708" s="399" t="n"/>
      <c r="AB708" s="399" t="inlineStr"/>
      <c r="AC708" s="399" t="inlineStr"/>
      <c r="AD708" s="399" t="inlineStr"/>
      <c r="AE708" s="399" t="inlineStr"/>
      <c r="AF708" s="399" t="inlineStr"/>
      <c r="AG708" s="399" t="inlineStr"/>
      <c r="AH708" s="399" t="n"/>
      <c r="AI708" s="399" t="n"/>
      <c r="AJ708" s="399" t="n"/>
      <c r="AK708" s="399" t="n"/>
      <c r="AL708" s="399" t="n"/>
      <c r="AM708" s="399" t="n"/>
      <c r="AN708" s="399" t="n"/>
      <c r="AO708" s="399" t="n"/>
      <c r="AP708" s="399" t="inlineStr"/>
      <c r="AQ708" s="399" t="inlineStr"/>
      <c r="AR708" s="399" t="inlineStr"/>
      <c r="AS708" s="399" t="n"/>
      <c r="AT708" s="399" t="n"/>
      <c r="AU708" s="399" t="n"/>
      <c r="AV708" s="399" t="n"/>
      <c r="AW708" s="399" t="n"/>
      <c r="AX708" s="399" t="n"/>
      <c r="AY708" s="399" t="n"/>
      <c r="AZ708" s="399" t="inlineStr"/>
      <c r="BA708" s="399" t="n"/>
      <c r="BB708" s="399" t="inlineStr"/>
      <c r="BC708" s="399" t="inlineStr"/>
      <c r="BD708" s="399" t="inlineStr"/>
      <c r="BE708" s="399" t="inlineStr"/>
      <c r="BF708" s="399" t="inlineStr"/>
      <c r="BG708" s="399" t="inlineStr"/>
      <c r="BH708" s="399" t="inlineStr"/>
      <c r="BI708" s="399" t="inlineStr"/>
      <c r="BJ708" s="399" t="inlineStr"/>
      <c r="BK708" s="399" t="inlineStr"/>
      <c r="BL708" s="399" t="inlineStr"/>
      <c r="BM708" s="399" t="inlineStr"/>
      <c r="BN708" s="399" t="inlineStr"/>
      <c r="BO708" s="399" t="inlineStr"/>
      <c r="BP708" s="399" t="inlineStr"/>
      <c r="BQ708" s="399" t="n"/>
      <c r="BR708" s="399" t="n"/>
      <c r="BS708" s="399" t="n"/>
      <c r="BT708" s="399" t="n"/>
      <c r="BU708" s="399" t="n"/>
      <c r="BV708" s="399" t="n"/>
      <c r="BW708" s="399" t="n"/>
      <c r="BX708" s="399" t="n">
        <v>0</v>
      </c>
      <c r="BY708" s="399" t="n"/>
      <c r="BZ708" s="399" t="n"/>
      <c r="CA708" s="399" t="n"/>
      <c r="CB708" s="399" t="n"/>
      <c r="CC708" s="399" t="n"/>
      <c r="CD708" s="399" t="n"/>
      <c r="CE708" s="399" t="n"/>
      <c r="CF708" s="399" t="n">
        <v>0</v>
      </c>
      <c r="CG708" s="399" t="n">
        <v>0</v>
      </c>
      <c r="CH708" s="399" t="n"/>
      <c r="CI708" s="399" t="inlineStr"/>
      <c r="CJ708" s="399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400" t="n">
        <v>52</v>
      </c>
      <c r="B710" s="400">
        <f>B717</f>
        <v/>
      </c>
      <c r="C710" s="400">
        <f>C717</f>
        <v/>
      </c>
      <c r="D710" s="400">
        <f>D717</f>
        <v/>
      </c>
      <c r="E710" s="400">
        <f>E717</f>
        <v/>
      </c>
      <c r="F710" s="400">
        <f>F717</f>
        <v/>
      </c>
      <c r="G710" s="400">
        <f>G717</f>
        <v/>
      </c>
      <c r="H710" s="400" t="n"/>
      <c r="I710" s="400" t="n"/>
      <c r="J710" s="400" t="n"/>
      <c r="K710" s="400" t="n"/>
      <c r="L710" s="400" t="n"/>
      <c r="M710" s="400" t="n"/>
      <c r="N710" s="400" t="n"/>
      <c r="O710" s="400">
        <f>O717</f>
        <v/>
      </c>
      <c r="P710" s="400">
        <f>P717</f>
        <v/>
      </c>
      <c r="Q710" s="400">
        <f>Q717</f>
        <v/>
      </c>
      <c r="R710" s="400">
        <f>R717</f>
        <v/>
      </c>
      <c r="S710" s="400">
        <f>S717</f>
        <v/>
      </c>
      <c r="T710" s="400">
        <f>T717</f>
        <v/>
      </c>
      <c r="U710" s="400">
        <f>U717</f>
        <v/>
      </c>
      <c r="V710" s="400">
        <f>V717</f>
        <v/>
      </c>
      <c r="W710" s="400">
        <f>W717</f>
        <v/>
      </c>
      <c r="X710" s="400">
        <f>X717</f>
        <v/>
      </c>
      <c r="Y710" s="400">
        <f>Y717</f>
        <v/>
      </c>
      <c r="Z710" s="400">
        <f>Z717</f>
        <v/>
      </c>
      <c r="AA710" s="400">
        <f>AA717</f>
        <v/>
      </c>
      <c r="AB710" s="400">
        <f>AB717</f>
        <v/>
      </c>
      <c r="AC710" s="400">
        <f>AC717</f>
        <v/>
      </c>
      <c r="AD710" s="400">
        <f>AD717</f>
        <v/>
      </c>
      <c r="AE710" s="400">
        <f>AE717</f>
        <v/>
      </c>
      <c r="AF710" s="400">
        <f>AF717</f>
        <v/>
      </c>
      <c r="AG710" s="400">
        <f>AG717</f>
        <v/>
      </c>
      <c r="AH710" s="400">
        <f>AH717</f>
        <v/>
      </c>
      <c r="AI710" s="400">
        <f>AI717</f>
        <v/>
      </c>
      <c r="AJ710" s="400">
        <f>AJ717</f>
        <v/>
      </c>
      <c r="AK710" s="400">
        <f>AK717</f>
        <v/>
      </c>
      <c r="AL710" s="400">
        <f>AL717</f>
        <v/>
      </c>
      <c r="AM710" s="400">
        <f>AM717</f>
        <v/>
      </c>
      <c r="AN710" s="400">
        <f>AN717</f>
        <v/>
      </c>
      <c r="AO710" s="400">
        <f>AO717</f>
        <v/>
      </c>
      <c r="AP710" s="400">
        <f>AP717</f>
        <v/>
      </c>
      <c r="AQ710" s="400">
        <f>AQ717</f>
        <v/>
      </c>
      <c r="AR710" s="400">
        <f>AR717</f>
        <v/>
      </c>
      <c r="AS710" s="400">
        <f>AS717</f>
        <v/>
      </c>
      <c r="AT710" s="400">
        <f>AT717</f>
        <v/>
      </c>
      <c r="AU710" s="400">
        <f>AU717</f>
        <v/>
      </c>
      <c r="AV710" s="400">
        <f>AV717</f>
        <v/>
      </c>
      <c r="AW710" s="400">
        <f>AW717</f>
        <v/>
      </c>
      <c r="AX710" s="400">
        <f>AX717</f>
        <v/>
      </c>
      <c r="AY710" s="400">
        <f>AY717</f>
        <v/>
      </c>
      <c r="AZ710" s="400">
        <f>AZ717</f>
        <v/>
      </c>
      <c r="BA710" s="400">
        <f>BA717</f>
        <v/>
      </c>
      <c r="BB710" s="400">
        <f>BB717</f>
        <v/>
      </c>
      <c r="BC710" s="400">
        <f>BC717</f>
        <v/>
      </c>
      <c r="BD710" s="400">
        <f>BD717</f>
        <v/>
      </c>
      <c r="BE710" s="400">
        <f>BE717</f>
        <v/>
      </c>
      <c r="BF710" s="400">
        <f>BF717</f>
        <v/>
      </c>
      <c r="BG710" s="400">
        <f>BG717</f>
        <v/>
      </c>
      <c r="BH710" s="400">
        <f>BH717</f>
        <v/>
      </c>
      <c r="BI710" s="400">
        <f>BI717</f>
        <v/>
      </c>
      <c r="BJ710" s="400">
        <f>BJ717</f>
        <v/>
      </c>
      <c r="BK710" s="400">
        <f>BK717</f>
        <v/>
      </c>
      <c r="BL710" s="400">
        <f>BL717</f>
        <v/>
      </c>
      <c r="BM710" s="400">
        <f>BM717</f>
        <v/>
      </c>
      <c r="BN710" s="400">
        <f>BN717</f>
        <v/>
      </c>
      <c r="BO710" s="400">
        <f>BO717</f>
        <v/>
      </c>
      <c r="BP710" s="400">
        <f>BP717</f>
        <v/>
      </c>
      <c r="BQ710" s="400">
        <f>BQ717</f>
        <v/>
      </c>
      <c r="BR710" s="400">
        <f>BR717</f>
        <v/>
      </c>
      <c r="BS710" s="400">
        <f>BS717</f>
        <v/>
      </c>
      <c r="BT710" s="400">
        <f>BT717</f>
        <v/>
      </c>
      <c r="BU710" s="400">
        <f>BU717</f>
        <v/>
      </c>
      <c r="BV710" s="400">
        <f>BV717</f>
        <v/>
      </c>
      <c r="BW710" s="400">
        <f>BW717</f>
        <v/>
      </c>
      <c r="BX710" s="400">
        <f>BX717</f>
        <v/>
      </c>
      <c r="BY710" s="400">
        <f>BY717</f>
        <v/>
      </c>
      <c r="BZ710" s="400">
        <f>BZ717</f>
        <v/>
      </c>
      <c r="CA710" s="400">
        <f>CA717</f>
        <v/>
      </c>
      <c r="CB710" s="400">
        <f>CB717</f>
        <v/>
      </c>
      <c r="CC710" s="400">
        <f>CC717</f>
        <v/>
      </c>
      <c r="CD710" s="400">
        <f>CD717</f>
        <v/>
      </c>
      <c r="CE710" s="400">
        <f>CE717</f>
        <v/>
      </c>
      <c r="CF710" s="400">
        <f>CF717</f>
        <v/>
      </c>
      <c r="CG710" s="400">
        <f>CG717</f>
        <v/>
      </c>
      <c r="CH710" s="400">
        <f>CH717</f>
        <v/>
      </c>
      <c r="CI710" s="400">
        <f>CI717</f>
        <v/>
      </c>
      <c r="CJ710" s="400">
        <f>CJ717</f>
        <v/>
      </c>
      <c r="CK710" s="400">
        <f>CK717</f>
        <v/>
      </c>
      <c r="CL710" s="400">
        <f>CL717</f>
        <v/>
      </c>
      <c r="CM710" s="400">
        <f>CM717</f>
        <v/>
      </c>
      <c r="CN710" s="400">
        <f>CN717</f>
        <v/>
      </c>
      <c r="CO710" s="400">
        <f>CO717</f>
        <v/>
      </c>
      <c r="CP710" s="400">
        <f>CP717</f>
        <v/>
      </c>
      <c r="CQ710" s="400">
        <f>CQ717</f>
        <v/>
      </c>
      <c r="CR710" s="400">
        <f>CR717</f>
        <v/>
      </c>
      <c r="CS710" s="400">
        <f>CS717</f>
        <v/>
      </c>
      <c r="CT710" s="400">
        <f>CT717</f>
        <v/>
      </c>
      <c r="CU710" s="400">
        <f>CU717</f>
        <v/>
      </c>
      <c r="CV710" s="400">
        <f>CV717</f>
        <v/>
      </c>
      <c r="CW710" s="400">
        <f>CW717</f>
        <v/>
      </c>
      <c r="CX710" s="400">
        <f>CX717</f>
        <v/>
      </c>
      <c r="CY710" s="400">
        <f>CY717</f>
        <v/>
      </c>
      <c r="CZ710" s="400">
        <f>CZ717</f>
        <v/>
      </c>
      <c r="DA710" s="400">
        <f>DA717</f>
        <v/>
      </c>
      <c r="DB710" s="400">
        <f>DB717</f>
        <v/>
      </c>
      <c r="DC710" s="400">
        <f>DC717</f>
        <v/>
      </c>
      <c r="DD710" s="400">
        <f>DD717</f>
        <v/>
      </c>
      <c r="DE710" s="400">
        <f>DE717</f>
        <v/>
      </c>
      <c r="DF710" s="400">
        <f>DF717</f>
        <v/>
      </c>
      <c r="DG710" s="401">
        <f>DG717</f>
        <v/>
      </c>
      <c r="DH710" s="401">
        <f>DH717</f>
        <v/>
      </c>
      <c r="DI710" s="401">
        <f>DI717</f>
        <v/>
      </c>
      <c r="DJ710" s="401">
        <f>DJ717</f>
        <v/>
      </c>
      <c r="DK710" s="401">
        <f>DK717</f>
        <v/>
      </c>
      <c r="DL710" s="401">
        <f>DL717</f>
        <v/>
      </c>
      <c r="DM710" s="401">
        <f>DM717</f>
        <v/>
      </c>
      <c r="DN710" s="401">
        <f>DN717</f>
        <v/>
      </c>
      <c r="DO710" s="401">
        <f>DO717</f>
        <v/>
      </c>
      <c r="DP710" s="401">
        <f>DP717</f>
        <v/>
      </c>
      <c r="DQ710" s="401">
        <f>DQ717</f>
        <v/>
      </c>
      <c r="DR710" s="401">
        <f>DR717</f>
        <v/>
      </c>
      <c r="DS710" s="401">
        <f>DS717</f>
        <v/>
      </c>
      <c r="DT710" s="401">
        <f>DT717</f>
        <v/>
      </c>
      <c r="DU710" s="401">
        <f>DU717</f>
        <v/>
      </c>
      <c r="DV710" s="401">
        <f>DV717</f>
        <v/>
      </c>
      <c r="DW710" s="401">
        <f>DW717</f>
        <v/>
      </c>
      <c r="DX710" s="401">
        <f>DX717</f>
        <v/>
      </c>
      <c r="DY710" s="401">
        <f>DY717</f>
        <v/>
      </c>
      <c r="DZ710" s="401">
        <f>DZ717</f>
        <v/>
      </c>
      <c r="EA710" s="401">
        <f>EA717</f>
        <v/>
      </c>
      <c r="EB710" s="401">
        <f>EB717</f>
        <v/>
      </c>
      <c r="EC710" s="401">
        <f>EC717</f>
        <v/>
      </c>
      <c r="ED710" s="401">
        <f>ED717</f>
        <v/>
      </c>
      <c r="EE710" s="401">
        <f>EE717</f>
        <v/>
      </c>
      <c r="EF710" s="401">
        <f>EF717</f>
        <v/>
      </c>
      <c r="EG710" s="401">
        <f>EG717</f>
        <v/>
      </c>
      <c r="EH710" s="401">
        <f>EH717</f>
        <v/>
      </c>
      <c r="EI710" s="401">
        <f>EI717</f>
        <v/>
      </c>
      <c r="EJ710" s="401">
        <f>EJ717</f>
        <v/>
      </c>
      <c r="EK710" s="401">
        <f>EK717</f>
        <v/>
      </c>
      <c r="EL710" s="401">
        <f>EL717</f>
        <v/>
      </c>
      <c r="EM710" s="401">
        <f>EM717</f>
        <v/>
      </c>
      <c r="EN710" s="401">
        <f>EN717</f>
        <v/>
      </c>
      <c r="EO710" s="401">
        <f>EO717</f>
        <v/>
      </c>
      <c r="EP710" s="401">
        <f>EP717</f>
        <v/>
      </c>
      <c r="EQ710" s="401">
        <f>EQ717</f>
        <v/>
      </c>
      <c r="ER710" s="401">
        <f>ER717</f>
        <v/>
      </c>
      <c r="ES710" s="401">
        <f>ES717</f>
        <v/>
      </c>
      <c r="ET710" s="401">
        <f>ET717</f>
        <v/>
      </c>
      <c r="EU710" s="401">
        <f>EU717</f>
        <v/>
      </c>
      <c r="EV710" s="401">
        <f>EV717</f>
        <v/>
      </c>
      <c r="EW710" s="401">
        <f>EW717</f>
        <v/>
      </c>
      <c r="EX710" s="401">
        <f>EX717</f>
        <v/>
      </c>
      <c r="EY710" s="401">
        <f>EY717</f>
        <v/>
      </c>
      <c r="EZ710" s="401">
        <f>EZ717</f>
        <v/>
      </c>
      <c r="FA710" s="401">
        <f>FA717</f>
        <v/>
      </c>
      <c r="FB710" s="401">
        <f>FB717</f>
        <v/>
      </c>
      <c r="FC710" s="401">
        <f>FC717</f>
        <v/>
      </c>
      <c r="FD710" s="401">
        <f>FD717</f>
        <v/>
      </c>
      <c r="FE710" s="401">
        <f>FE717</f>
        <v/>
      </c>
      <c r="FF710" s="401">
        <f>FF717</f>
        <v/>
      </c>
      <c r="FG710" s="401">
        <f>FG717</f>
        <v/>
      </c>
      <c r="FH710" s="401">
        <f>FH717</f>
        <v/>
      </c>
      <c r="FI710" s="401">
        <f>FI717</f>
        <v/>
      </c>
      <c r="FJ710" s="401">
        <f>FJ717</f>
        <v/>
      </c>
      <c r="FK710" s="401">
        <f>FK717</f>
        <v/>
      </c>
      <c r="FL710" s="401">
        <f>FL717</f>
        <v/>
      </c>
      <c r="FM710" s="401">
        <f>FM717</f>
        <v/>
      </c>
      <c r="FN710" s="401">
        <f>FN717</f>
        <v/>
      </c>
      <c r="FO710" s="401">
        <f>FO717</f>
        <v/>
      </c>
      <c r="FP710" s="401">
        <f>FP717</f>
        <v/>
      </c>
      <c r="FQ710" s="401">
        <f>FQ717</f>
        <v/>
      </c>
      <c r="FR710" s="401">
        <f>FR717</f>
        <v/>
      </c>
      <c r="FS710" s="401">
        <f>FS717</f>
        <v/>
      </c>
      <c r="FT710" s="401">
        <f>FT717</f>
        <v/>
      </c>
      <c r="FU710" s="401">
        <f>FU717</f>
        <v/>
      </c>
      <c r="FV710" s="401">
        <f>FV717</f>
        <v/>
      </c>
      <c r="FW710" s="401">
        <f>FW717</f>
        <v/>
      </c>
      <c r="FX710" s="401">
        <f>FX717</f>
        <v/>
      </c>
      <c r="FY710" s="401">
        <f>FY717</f>
        <v/>
      </c>
      <c r="FZ710" s="401">
        <f>FZ717</f>
        <v/>
      </c>
      <c r="GA710" s="401">
        <f>GA717</f>
        <v/>
      </c>
      <c r="GB710" s="401">
        <f>GB717</f>
        <v/>
      </c>
      <c r="GC710" s="401">
        <f>GC717</f>
        <v/>
      </c>
      <c r="GD710" s="401">
        <f>GD717</f>
        <v/>
      </c>
      <c r="GE710" s="401">
        <f>GE717</f>
        <v/>
      </c>
      <c r="GF710" s="401">
        <f>GF717</f>
        <v/>
      </c>
      <c r="GG710" s="401">
        <f>GG717</f>
        <v/>
      </c>
      <c r="GH710" s="401">
        <f>GH717</f>
        <v/>
      </c>
      <c r="GI710" s="401">
        <f>GI717</f>
        <v/>
      </c>
      <c r="GJ710" s="401">
        <f>GJ717</f>
        <v/>
      </c>
      <c r="GK710" s="401">
        <f>GK717</f>
        <v/>
      </c>
      <c r="GL710" s="401">
        <f>GL717</f>
        <v/>
      </c>
      <c r="GM710" s="401">
        <f>GM717</f>
        <v/>
      </c>
      <c r="GN710" s="401">
        <f>GN717</f>
        <v/>
      </c>
      <c r="GO710" s="401">
        <f>GO717</f>
        <v/>
      </c>
      <c r="GP710" s="401">
        <f>GP717</f>
        <v/>
      </c>
      <c r="GQ710" s="401">
        <f>GQ717</f>
        <v/>
      </c>
      <c r="GR710" s="401">
        <f>GR717</f>
        <v/>
      </c>
      <c r="GS710" s="401">
        <f>GS717</f>
        <v/>
      </c>
      <c r="GT710" s="401">
        <f>GT717</f>
        <v/>
      </c>
      <c r="GU710" s="401">
        <f>GU717</f>
        <v/>
      </c>
      <c r="GV710" s="401">
        <f>GV717</f>
        <v/>
      </c>
      <c r="GW710" s="401">
        <f>GW717</f>
        <v/>
      </c>
      <c r="GX710" s="401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400" t="n">
        <v>51</v>
      </c>
      <c r="B717" s="400">
        <f>B708</f>
        <v/>
      </c>
      <c r="C717" s="400">
        <f>A708</f>
        <v/>
      </c>
      <c r="D717" s="400">
        <f>ROW(A708)</f>
        <v/>
      </c>
      <c r="E717" s="400" t="n"/>
      <c r="F717" s="400">
        <f>IF(F708&lt;&gt;"",F708,"")</f>
        <v/>
      </c>
      <c r="G717" s="400">
        <f>IF(G708&lt;&gt;"",G708,"")</f>
        <v/>
      </c>
      <c r="H717" s="400" t="n">
        <v>0</v>
      </c>
      <c r="I717" s="400" t="n"/>
      <c r="J717" s="400" t="n"/>
      <c r="K717" s="400" t="n"/>
      <c r="L717" s="400" t="n"/>
      <c r="M717" s="400" t="n"/>
      <c r="N717" s="400" t="n"/>
      <c r="O717" s="400" t="n">
        <v>0</v>
      </c>
      <c r="P717" s="400" t="n">
        <v>0</v>
      </c>
      <c r="Q717" s="400" t="n">
        <v>0</v>
      </c>
      <c r="R717" s="400" t="n">
        <v>0</v>
      </c>
      <c r="S717" s="400" t="n">
        <v>0</v>
      </c>
      <c r="T717" s="400" t="n">
        <v>0</v>
      </c>
      <c r="U717" s="400" t="n">
        <v>0</v>
      </c>
      <c r="V717" s="400" t="n">
        <v>0</v>
      </c>
      <c r="W717" s="400" t="n">
        <v>0</v>
      </c>
      <c r="X717" s="400" t="n">
        <v>0</v>
      </c>
      <c r="Y717" s="400" t="n">
        <v>0</v>
      </c>
      <c r="Z717" s="400" t="n"/>
      <c r="AA717" s="400" t="n"/>
      <c r="AB717" s="400" t="n"/>
      <c r="AC717" s="400" t="n"/>
      <c r="AD717" s="400" t="n"/>
      <c r="AE717" s="400" t="n"/>
      <c r="AF717" s="400" t="n"/>
      <c r="AG717" s="400" t="n"/>
      <c r="AH717" s="400" t="n"/>
      <c r="AI717" s="400" t="n"/>
      <c r="AJ717" s="400" t="n"/>
      <c r="AK717" s="400" t="n"/>
      <c r="AL717" s="400" t="n"/>
      <c r="AM717" s="400" t="n"/>
      <c r="AN717" s="400" t="n"/>
      <c r="AO717" s="400">
        <f>ROUND(BX717,0)</f>
        <v/>
      </c>
      <c r="AP717" s="400">
        <f>ROUND(BY717,0)</f>
        <v/>
      </c>
      <c r="AQ717" s="400">
        <f>ROUND(BZ717,0)</f>
        <v/>
      </c>
      <c r="AR717" s="400">
        <f>ROUND(CA717,0)</f>
        <v/>
      </c>
      <c r="AS717" s="400">
        <f>ROUND(CB717,0)</f>
        <v/>
      </c>
      <c r="AT717" s="400">
        <f>ROUND(CC717,0)</f>
        <v/>
      </c>
      <c r="AU717" s="400">
        <f>ROUND(CD717,0)</f>
        <v/>
      </c>
      <c r="AV717" s="400">
        <f>ROUND(CE717,0)</f>
        <v/>
      </c>
      <c r="AW717" s="400">
        <f>ROUND(CF717,0)</f>
        <v/>
      </c>
      <c r="AX717" s="400">
        <f>ROUND(CG717,0)</f>
        <v/>
      </c>
      <c r="AY717" s="400">
        <f>ROUND(CH717,0)</f>
        <v/>
      </c>
      <c r="AZ717" s="400">
        <f>ROUND(CI717,0)</f>
        <v/>
      </c>
      <c r="BA717" s="400">
        <f>ROUND(CJ717,0)</f>
        <v/>
      </c>
      <c r="BB717" s="400">
        <f>ROUND(CK717,0)</f>
        <v/>
      </c>
      <c r="BC717" s="400">
        <f>ROUND(CL717,0)</f>
        <v/>
      </c>
      <c r="BD717" s="400">
        <f>ROUND(CM717,0)</f>
        <v/>
      </c>
      <c r="BE717" s="400" t="n"/>
      <c r="BF717" s="400" t="n"/>
      <c r="BG717" s="400" t="n"/>
      <c r="BH717" s="400" t="n"/>
      <c r="BI717" s="400" t="n"/>
      <c r="BJ717" s="400" t="n"/>
      <c r="BK717" s="400" t="n"/>
      <c r="BL717" s="400" t="n"/>
      <c r="BM717" s="400" t="n"/>
      <c r="BN717" s="400" t="n"/>
      <c r="BO717" s="400" t="n"/>
      <c r="BP717" s="400" t="n"/>
      <c r="BQ717" s="400" t="n"/>
      <c r="BR717" s="400" t="n"/>
      <c r="BS717" s="400" t="n"/>
      <c r="BT717" s="400" t="n"/>
      <c r="BU717" s="400" t="n"/>
      <c r="BV717" s="400" t="n"/>
      <c r="BW717" s="400" t="n"/>
      <c r="BX717" s="400" t="n"/>
      <c r="BY717" s="400" t="n"/>
      <c r="BZ717" s="400" t="n"/>
      <c r="CA717" s="400" t="n"/>
      <c r="CB717" s="400" t="n"/>
      <c r="CC717" s="400" t="n"/>
      <c r="CD717" s="400" t="n"/>
      <c r="CE717" s="400" t="n"/>
      <c r="CF717" s="400" t="n"/>
      <c r="CG717" s="400" t="n"/>
      <c r="CH717" s="400" t="n"/>
      <c r="CI717" s="400" t="n"/>
      <c r="CJ717" s="400" t="n"/>
      <c r="CK717" s="400" t="n"/>
      <c r="CL717" s="400" t="n"/>
      <c r="CM717" s="400" t="n"/>
      <c r="CN717" s="400" t="n"/>
      <c r="CO717" s="400" t="n"/>
      <c r="CP717" s="400" t="n"/>
      <c r="CQ717" s="400" t="n"/>
      <c r="CR717" s="400" t="n"/>
      <c r="CS717" s="400" t="n"/>
      <c r="CT717" s="400" t="n"/>
      <c r="CU717" s="400" t="n"/>
      <c r="CV717" s="400" t="n"/>
      <c r="CW717" s="400" t="n"/>
      <c r="CX717" s="400" t="n"/>
      <c r="CY717" s="400" t="n"/>
      <c r="CZ717" s="400" t="n"/>
      <c r="DA717" s="400" t="n"/>
      <c r="DB717" s="400" t="n"/>
      <c r="DC717" s="400" t="n"/>
      <c r="DD717" s="400" t="n"/>
      <c r="DE717" s="400" t="n"/>
      <c r="DF717" s="400" t="n"/>
      <c r="DG717" s="401" t="n"/>
      <c r="DH717" s="401" t="n"/>
      <c r="DI717" s="401" t="n"/>
      <c r="DJ717" s="401" t="n"/>
      <c r="DK717" s="401" t="n"/>
      <c r="DL717" s="401" t="n"/>
      <c r="DM717" s="401" t="n"/>
      <c r="DN717" s="401" t="n"/>
      <c r="DO717" s="401" t="n"/>
      <c r="DP717" s="401" t="n"/>
      <c r="DQ717" s="401" t="n"/>
      <c r="DR717" s="401" t="n"/>
      <c r="DS717" s="401" t="n"/>
      <c r="DT717" s="401" t="n"/>
      <c r="DU717" s="401" t="n"/>
      <c r="DV717" s="401" t="n"/>
      <c r="DW717" s="401" t="n"/>
      <c r="DX717" s="401" t="n"/>
      <c r="DY717" s="401" t="n"/>
      <c r="DZ717" s="401" t="n"/>
      <c r="EA717" s="401" t="n"/>
      <c r="EB717" s="401" t="n"/>
      <c r="EC717" s="401" t="n"/>
      <c r="ED717" s="401" t="n"/>
      <c r="EE717" s="401" t="n"/>
      <c r="EF717" s="401" t="n"/>
      <c r="EG717" s="401" t="n"/>
      <c r="EH717" s="401" t="n"/>
      <c r="EI717" s="401" t="n"/>
      <c r="EJ717" s="401" t="n"/>
      <c r="EK717" s="401" t="n"/>
      <c r="EL717" s="401" t="n"/>
      <c r="EM717" s="401" t="n"/>
      <c r="EN717" s="401" t="n"/>
      <c r="EO717" s="401" t="n"/>
      <c r="EP717" s="401" t="n"/>
      <c r="EQ717" s="401" t="n"/>
      <c r="ER717" s="401" t="n"/>
      <c r="ES717" s="401" t="n"/>
      <c r="ET717" s="401" t="n"/>
      <c r="EU717" s="401" t="n"/>
      <c r="EV717" s="401" t="n"/>
      <c r="EW717" s="401" t="n"/>
      <c r="EX717" s="401" t="n"/>
      <c r="EY717" s="401" t="n"/>
      <c r="EZ717" s="401" t="n"/>
      <c r="FA717" s="401" t="n"/>
      <c r="FB717" s="401" t="n"/>
      <c r="FC717" s="401" t="n"/>
      <c r="FD717" s="401" t="n"/>
      <c r="FE717" s="401" t="n"/>
      <c r="FF717" s="401" t="n"/>
      <c r="FG717" s="401" t="n"/>
      <c r="FH717" s="401" t="n"/>
      <c r="FI717" s="401" t="n"/>
      <c r="FJ717" s="401" t="n"/>
      <c r="FK717" s="401" t="n"/>
      <c r="FL717" s="401" t="n"/>
      <c r="FM717" s="401" t="n"/>
      <c r="FN717" s="401" t="n"/>
      <c r="FO717" s="401" t="n"/>
      <c r="FP717" s="401" t="n"/>
      <c r="FQ717" s="401" t="n"/>
      <c r="FR717" s="401" t="n"/>
      <c r="FS717" s="401" t="n"/>
      <c r="FT717" s="401" t="n"/>
      <c r="FU717" s="401" t="n"/>
      <c r="FV717" s="401" t="n"/>
      <c r="FW717" s="401" t="n"/>
      <c r="FX717" s="401" t="n"/>
      <c r="FY717" s="401" t="n"/>
      <c r="FZ717" s="401" t="n"/>
      <c r="GA717" s="401" t="n"/>
      <c r="GB717" s="401" t="n"/>
      <c r="GC717" s="401" t="n"/>
      <c r="GD717" s="401" t="n"/>
      <c r="GE717" s="401" t="n"/>
      <c r="GF717" s="401" t="n"/>
      <c r="GG717" s="401" t="n"/>
      <c r="GH717" s="401" t="n"/>
      <c r="GI717" s="401" t="n"/>
      <c r="GJ717" s="401" t="n"/>
      <c r="GK717" s="401" t="n"/>
      <c r="GL717" s="401" t="n"/>
      <c r="GM717" s="401" t="n"/>
      <c r="GN717" s="401" t="n"/>
      <c r="GO717" s="401" t="n"/>
      <c r="GP717" s="401" t="n"/>
      <c r="GQ717" s="401" t="n"/>
      <c r="GR717" s="401" t="n"/>
      <c r="GS717" s="401" t="n"/>
      <c r="GT717" s="401" t="n"/>
      <c r="GU717" s="401" t="n"/>
      <c r="GV717" s="401" t="n"/>
      <c r="GW717" s="401" t="n"/>
      <c r="GX717" s="401" t="n">
        <v>0</v>
      </c>
    </row>
    <row r="718"/>
    <row r="719">
      <c r="A719" s="402" t="n">
        <v>50</v>
      </c>
      <c r="B719" s="402" t="n">
        <v>0</v>
      </c>
      <c r="C719" s="402" t="n">
        <v>0</v>
      </c>
      <c r="D719" s="402" t="n">
        <v>1</v>
      </c>
      <c r="E719" s="402" t="n">
        <v>201</v>
      </c>
      <c r="F719" s="402">
        <f>ROUND(Source!O717,O719)</f>
        <v/>
      </c>
      <c r="G719" s="402" t="inlineStr">
        <is>
          <t>ПЗ</t>
        </is>
      </c>
      <c r="H719" s="402" t="inlineStr">
        <is>
          <t>Прямые затраты</t>
        </is>
      </c>
      <c r="I719" s="402" t="n"/>
      <c r="J719" s="402" t="n"/>
      <c r="K719" s="402" t="n">
        <v>201</v>
      </c>
      <c r="L719" s="402" t="n">
        <v>1</v>
      </c>
      <c r="M719" s="402" t="n">
        <v>3</v>
      </c>
      <c r="N719" s="402" t="inlineStr"/>
      <c r="O719" s="402" t="n">
        <v>0</v>
      </c>
      <c r="P719" s="402" t="n"/>
      <c r="Q719" s="402" t="n"/>
      <c r="R719" s="402" t="n"/>
      <c r="S719" s="402" t="n"/>
      <c r="T719" s="402" t="n"/>
      <c r="U719" s="402" t="n"/>
      <c r="V719" s="402" t="n"/>
      <c r="W719" s="402" t="n">
        <v>0</v>
      </c>
      <c r="X719" s="402" t="n">
        <v>1</v>
      </c>
      <c r="Y719" s="402" t="n">
        <v>0</v>
      </c>
      <c r="Z719" s="402" t="n"/>
      <c r="AA719" s="402" t="n"/>
      <c r="AB719" s="402" t="n"/>
    </row>
    <row r="720">
      <c r="A720" s="402" t="n">
        <v>50</v>
      </c>
      <c r="B720" s="402" t="n">
        <v>0</v>
      </c>
      <c r="C720" s="402" t="n">
        <v>0</v>
      </c>
      <c r="D720" s="402" t="n">
        <v>1</v>
      </c>
      <c r="E720" s="402" t="n">
        <v>202</v>
      </c>
      <c r="F720" s="402">
        <f>ROUND(Source!P717,O720)</f>
        <v/>
      </c>
      <c r="G720" s="402" t="inlineStr">
        <is>
          <t>СтМатОб</t>
        </is>
      </c>
      <c r="H720" s="402" t="inlineStr">
        <is>
          <t>Стоимость материальных ресурсов (всего)</t>
        </is>
      </c>
      <c r="I720" s="402" t="n"/>
      <c r="J720" s="402" t="n"/>
      <c r="K720" s="402" t="n">
        <v>202</v>
      </c>
      <c r="L720" s="402" t="n">
        <v>2</v>
      </c>
      <c r="M720" s="402" t="n">
        <v>3</v>
      </c>
      <c r="N720" s="402" t="inlineStr"/>
      <c r="O720" s="402" t="n">
        <v>0</v>
      </c>
      <c r="P720" s="402" t="n"/>
      <c r="Q720" s="402" t="n"/>
      <c r="R720" s="402" t="n"/>
      <c r="S720" s="402" t="n"/>
      <c r="T720" s="402" t="n"/>
      <c r="U720" s="402" t="n"/>
      <c r="V720" s="402" t="n"/>
      <c r="W720" s="402" t="n">
        <v>0</v>
      </c>
      <c r="X720" s="402" t="n">
        <v>1</v>
      </c>
      <c r="Y720" s="402" t="n">
        <v>0</v>
      </c>
      <c r="Z720" s="402" t="n"/>
      <c r="AA720" s="402" t="n"/>
      <c r="AB720" s="402" t="n"/>
    </row>
    <row r="721">
      <c r="A721" s="402" t="n">
        <v>50</v>
      </c>
      <c r="B721" s="402" t="n">
        <v>0</v>
      </c>
      <c r="C721" s="402" t="n">
        <v>0</v>
      </c>
      <c r="D721" s="402" t="n">
        <v>1</v>
      </c>
      <c r="E721" s="402" t="n">
        <v>222</v>
      </c>
      <c r="F721" s="402">
        <f>ROUND(Source!AO717,O721)</f>
        <v/>
      </c>
      <c r="G721" s="402" t="inlineStr">
        <is>
          <t>СтМатОбЗак</t>
        </is>
      </c>
      <c r="H721" s="402" t="inlineStr">
        <is>
          <t>Стоимость материалов и оборудования заказчика</t>
        </is>
      </c>
      <c r="I721" s="402" t="n"/>
      <c r="J721" s="402" t="n"/>
      <c r="K721" s="402" t="n">
        <v>222</v>
      </c>
      <c r="L721" s="402" t="n">
        <v>3</v>
      </c>
      <c r="M721" s="402" t="n">
        <v>3</v>
      </c>
      <c r="N721" s="402" t="inlineStr"/>
      <c r="O721" s="402" t="n">
        <v>0</v>
      </c>
      <c r="P721" s="402" t="n"/>
      <c r="Q721" s="402" t="n"/>
      <c r="R721" s="402" t="n"/>
      <c r="S721" s="402" t="n"/>
      <c r="T721" s="402" t="n"/>
      <c r="U721" s="402" t="n"/>
      <c r="V721" s="402" t="n"/>
      <c r="W721" s="402" t="n">
        <v>0</v>
      </c>
      <c r="X721" s="402" t="n">
        <v>1</v>
      </c>
      <c r="Y721" s="402" t="n">
        <v>0</v>
      </c>
      <c r="Z721" s="402" t="n"/>
      <c r="AA721" s="402" t="n"/>
      <c r="AB721" s="402" t="n"/>
    </row>
    <row r="722">
      <c r="A722" s="402" t="n">
        <v>50</v>
      </c>
      <c r="B722" s="402" t="n">
        <v>0</v>
      </c>
      <c r="C722" s="402" t="n">
        <v>0</v>
      </c>
      <c r="D722" s="402" t="n">
        <v>1</v>
      </c>
      <c r="E722" s="402" t="n">
        <v>225</v>
      </c>
      <c r="F722" s="402">
        <f>ROUND(Source!AV717,O722)</f>
        <v/>
      </c>
      <c r="G722" s="402" t="inlineStr">
        <is>
          <t>СтМатОбПод</t>
        </is>
      </c>
      <c r="H722" s="402" t="inlineStr">
        <is>
          <t>Стоимость материалов и оборудования подрядчика</t>
        </is>
      </c>
      <c r="I722" s="402" t="n"/>
      <c r="J722" s="402" t="n"/>
      <c r="K722" s="402" t="n">
        <v>225</v>
      </c>
      <c r="L722" s="402" t="n">
        <v>4</v>
      </c>
      <c r="M722" s="402" t="n">
        <v>3</v>
      </c>
      <c r="N722" s="402" t="inlineStr"/>
      <c r="O722" s="402" t="n">
        <v>0</v>
      </c>
      <c r="P722" s="402" t="n"/>
      <c r="Q722" s="402" t="n"/>
      <c r="R722" s="402" t="n"/>
      <c r="S722" s="402" t="n"/>
      <c r="T722" s="402" t="n"/>
      <c r="U722" s="402" t="n"/>
      <c r="V722" s="402" t="n"/>
      <c r="W722" s="402" t="n">
        <v>0</v>
      </c>
      <c r="X722" s="402" t="n">
        <v>1</v>
      </c>
      <c r="Y722" s="402" t="n">
        <v>0</v>
      </c>
      <c r="Z722" s="402" t="n"/>
      <c r="AA722" s="402" t="n"/>
      <c r="AB722" s="402" t="n"/>
    </row>
    <row r="723">
      <c r="A723" s="402" t="n">
        <v>50</v>
      </c>
      <c r="B723" s="402" t="n">
        <v>0</v>
      </c>
      <c r="C723" s="402" t="n">
        <v>0</v>
      </c>
      <c r="D723" s="402" t="n">
        <v>1</v>
      </c>
      <c r="E723" s="402" t="n">
        <v>226</v>
      </c>
      <c r="F723" s="402">
        <f>ROUND(Source!AW717,O723)</f>
        <v/>
      </c>
      <c r="G723" s="402" t="inlineStr">
        <is>
          <t>СтМат</t>
        </is>
      </c>
      <c r="H723" s="402" t="inlineStr">
        <is>
          <t>Стоимость материалов (всего)</t>
        </is>
      </c>
      <c r="I723" s="402" t="n"/>
      <c r="J723" s="402" t="n"/>
      <c r="K723" s="402" t="n">
        <v>226</v>
      </c>
      <c r="L723" s="402" t="n">
        <v>5</v>
      </c>
      <c r="M723" s="402" t="n">
        <v>3</v>
      </c>
      <c r="N723" s="402" t="inlineStr"/>
      <c r="O723" s="402" t="n">
        <v>0</v>
      </c>
      <c r="P723" s="402" t="n"/>
      <c r="Q723" s="402" t="n"/>
      <c r="R723" s="402" t="n"/>
      <c r="S723" s="402" t="n"/>
      <c r="T723" s="402" t="n"/>
      <c r="U723" s="402" t="n"/>
      <c r="V723" s="402" t="n"/>
      <c r="W723" s="402" t="n">
        <v>0</v>
      </c>
      <c r="X723" s="402" t="n">
        <v>1</v>
      </c>
      <c r="Y723" s="402" t="n">
        <v>0</v>
      </c>
      <c r="Z723" s="402" t="n"/>
      <c r="AA723" s="402" t="n"/>
      <c r="AB723" s="402" t="n"/>
    </row>
    <row r="724">
      <c r="A724" s="402" t="n">
        <v>50</v>
      </c>
      <c r="B724" s="402" t="n">
        <v>0</v>
      </c>
      <c r="C724" s="402" t="n">
        <v>0</v>
      </c>
      <c r="D724" s="402" t="n">
        <v>1</v>
      </c>
      <c r="E724" s="402" t="n">
        <v>227</v>
      </c>
      <c r="F724" s="402">
        <f>ROUND(Source!AX717,O724)</f>
        <v/>
      </c>
      <c r="G724" s="402" t="inlineStr">
        <is>
          <t>СтМатЗак</t>
        </is>
      </c>
      <c r="H724" s="402" t="inlineStr">
        <is>
          <t>Стоимость материалов заказчика</t>
        </is>
      </c>
      <c r="I724" s="402" t="n"/>
      <c r="J724" s="402" t="n"/>
      <c r="K724" s="402" t="n">
        <v>227</v>
      </c>
      <c r="L724" s="402" t="n">
        <v>6</v>
      </c>
      <c r="M724" s="402" t="n">
        <v>3</v>
      </c>
      <c r="N724" s="402" t="inlineStr"/>
      <c r="O724" s="402" t="n">
        <v>0</v>
      </c>
      <c r="P724" s="402" t="n"/>
      <c r="Q724" s="402" t="n"/>
      <c r="R724" s="402" t="n"/>
      <c r="S724" s="402" t="n"/>
      <c r="T724" s="402" t="n"/>
      <c r="U724" s="402" t="n"/>
      <c r="V724" s="402" t="n"/>
      <c r="W724" s="402" t="n">
        <v>0</v>
      </c>
      <c r="X724" s="402" t="n">
        <v>1</v>
      </c>
      <c r="Y724" s="402" t="n">
        <v>0</v>
      </c>
      <c r="Z724" s="402" t="n"/>
      <c r="AA724" s="402" t="n"/>
      <c r="AB724" s="402" t="n"/>
    </row>
    <row r="725">
      <c r="A725" s="402" t="n">
        <v>50</v>
      </c>
      <c r="B725" s="402" t="n">
        <v>0</v>
      </c>
      <c r="C725" s="402" t="n">
        <v>0</v>
      </c>
      <c r="D725" s="402" t="n">
        <v>1</v>
      </c>
      <c r="E725" s="402" t="n">
        <v>228</v>
      </c>
      <c r="F725" s="402">
        <f>ROUND(Source!AY717,O725)</f>
        <v/>
      </c>
      <c r="G725" s="402" t="inlineStr">
        <is>
          <t>СтМатПод</t>
        </is>
      </c>
      <c r="H725" s="402" t="inlineStr">
        <is>
          <t>Стоимость материалов подрядчика</t>
        </is>
      </c>
      <c r="I725" s="402" t="n"/>
      <c r="J725" s="402" t="n"/>
      <c r="K725" s="402" t="n">
        <v>228</v>
      </c>
      <c r="L725" s="402" t="n">
        <v>7</v>
      </c>
      <c r="M725" s="402" t="n">
        <v>3</v>
      </c>
      <c r="N725" s="402" t="inlineStr"/>
      <c r="O725" s="402" t="n">
        <v>0</v>
      </c>
      <c r="P725" s="402" t="n"/>
      <c r="Q725" s="402" t="n"/>
      <c r="R725" s="402" t="n"/>
      <c r="S725" s="402" t="n"/>
      <c r="T725" s="402" t="n"/>
      <c r="U725" s="402" t="n"/>
      <c r="V725" s="402" t="n"/>
      <c r="W725" s="402" t="n">
        <v>0</v>
      </c>
      <c r="X725" s="402" t="n">
        <v>1</v>
      </c>
      <c r="Y725" s="402" t="n">
        <v>0</v>
      </c>
      <c r="Z725" s="402" t="n"/>
      <c r="AA725" s="402" t="n"/>
      <c r="AB725" s="402" t="n"/>
    </row>
    <row r="726">
      <c r="A726" s="402" t="n">
        <v>50</v>
      </c>
      <c r="B726" s="402" t="n">
        <v>0</v>
      </c>
      <c r="C726" s="402" t="n">
        <v>0</v>
      </c>
      <c r="D726" s="402" t="n">
        <v>1</v>
      </c>
      <c r="E726" s="402" t="n">
        <v>216</v>
      </c>
      <c r="F726" s="402">
        <f>ROUND(Source!AP717,O726)</f>
        <v/>
      </c>
      <c r="G726" s="402" t="inlineStr">
        <is>
          <t>Оборуд</t>
        </is>
      </c>
      <c r="H726" s="402" t="inlineStr">
        <is>
          <t>Стоимость оборудования (всего)</t>
        </is>
      </c>
      <c r="I726" s="402" t="n"/>
      <c r="J726" s="402" t="n"/>
      <c r="K726" s="402" t="n">
        <v>216</v>
      </c>
      <c r="L726" s="402" t="n">
        <v>8</v>
      </c>
      <c r="M726" s="402" t="n">
        <v>3</v>
      </c>
      <c r="N726" s="402" t="inlineStr"/>
      <c r="O726" s="402" t="n">
        <v>0</v>
      </c>
      <c r="P726" s="402" t="n"/>
      <c r="Q726" s="402" t="n"/>
      <c r="R726" s="402" t="n"/>
      <c r="S726" s="402" t="n"/>
      <c r="T726" s="402" t="n"/>
      <c r="U726" s="402" t="n"/>
      <c r="V726" s="402" t="n"/>
      <c r="W726" s="402" t="n">
        <v>0</v>
      </c>
      <c r="X726" s="402" t="n">
        <v>1</v>
      </c>
      <c r="Y726" s="402" t="n">
        <v>0</v>
      </c>
      <c r="Z726" s="402" t="n"/>
      <c r="AA726" s="402" t="n"/>
      <c r="AB726" s="402" t="n"/>
    </row>
    <row r="727">
      <c r="A727" s="402" t="n">
        <v>50</v>
      </c>
      <c r="B727" s="402" t="n">
        <v>0</v>
      </c>
      <c r="C727" s="402" t="n">
        <v>0</v>
      </c>
      <c r="D727" s="402" t="n">
        <v>1</v>
      </c>
      <c r="E727" s="402" t="n">
        <v>223</v>
      </c>
      <c r="F727" s="402">
        <f>ROUND(Source!AQ717,O727)</f>
        <v/>
      </c>
      <c r="G727" s="402" t="inlineStr">
        <is>
          <t>ОборудЗак</t>
        </is>
      </c>
      <c r="H727" s="402" t="inlineStr">
        <is>
          <t>Стоимость оборудования заказчика</t>
        </is>
      </c>
      <c r="I727" s="402" t="n"/>
      <c r="J727" s="402" t="n"/>
      <c r="K727" s="402" t="n">
        <v>223</v>
      </c>
      <c r="L727" s="402" t="n">
        <v>9</v>
      </c>
      <c r="M727" s="402" t="n">
        <v>3</v>
      </c>
      <c r="N727" s="402" t="inlineStr"/>
      <c r="O727" s="402" t="n">
        <v>0</v>
      </c>
      <c r="P727" s="402" t="n"/>
      <c r="Q727" s="402" t="n"/>
      <c r="R727" s="402" t="n"/>
      <c r="S727" s="402" t="n"/>
      <c r="T727" s="402" t="n"/>
      <c r="U727" s="402" t="n"/>
      <c r="V727" s="402" t="n"/>
      <c r="W727" s="402" t="n">
        <v>0</v>
      </c>
      <c r="X727" s="402" t="n">
        <v>1</v>
      </c>
      <c r="Y727" s="402" t="n">
        <v>0</v>
      </c>
      <c r="Z727" s="402" t="n"/>
      <c r="AA727" s="402" t="n"/>
      <c r="AB727" s="402" t="n"/>
    </row>
    <row r="728">
      <c r="A728" s="402" t="n">
        <v>50</v>
      </c>
      <c r="B728" s="402" t="n">
        <v>0</v>
      </c>
      <c r="C728" s="402" t="n">
        <v>0</v>
      </c>
      <c r="D728" s="402" t="n">
        <v>1</v>
      </c>
      <c r="E728" s="402" t="n">
        <v>229</v>
      </c>
      <c r="F728" s="402">
        <f>ROUND(Source!AZ717,O728)</f>
        <v/>
      </c>
      <c r="G728" s="402" t="inlineStr">
        <is>
          <t>ОборудПод</t>
        </is>
      </c>
      <c r="H728" s="402" t="inlineStr">
        <is>
          <t>Стоимость оборудования подрядчика</t>
        </is>
      </c>
      <c r="I728" s="402" t="n"/>
      <c r="J728" s="402" t="n"/>
      <c r="K728" s="402" t="n">
        <v>229</v>
      </c>
      <c r="L728" s="402" t="n">
        <v>10</v>
      </c>
      <c r="M728" s="402" t="n">
        <v>3</v>
      </c>
      <c r="N728" s="402" t="inlineStr"/>
      <c r="O728" s="402" t="n">
        <v>0</v>
      </c>
      <c r="P728" s="402" t="n"/>
      <c r="Q728" s="402" t="n"/>
      <c r="R728" s="402" t="n"/>
      <c r="S728" s="402" t="n"/>
      <c r="T728" s="402" t="n"/>
      <c r="U728" s="402" t="n"/>
      <c r="V728" s="402" t="n"/>
      <c r="W728" s="402" t="n">
        <v>0</v>
      </c>
      <c r="X728" s="402" t="n">
        <v>1</v>
      </c>
      <c r="Y728" s="402" t="n">
        <v>0</v>
      </c>
      <c r="Z728" s="402" t="n"/>
      <c r="AA728" s="402" t="n"/>
      <c r="AB728" s="402" t="n"/>
    </row>
    <row r="729">
      <c r="A729" s="402" t="n">
        <v>50</v>
      </c>
      <c r="B729" s="402" t="n">
        <v>0</v>
      </c>
      <c r="C729" s="402" t="n">
        <v>0</v>
      </c>
      <c r="D729" s="402" t="n">
        <v>1</v>
      </c>
      <c r="E729" s="402" t="n">
        <v>203</v>
      </c>
      <c r="F729" s="402">
        <f>ROUND(Source!Q717,O729)</f>
        <v/>
      </c>
      <c r="G729" s="402" t="inlineStr">
        <is>
          <t>ЭММ</t>
        </is>
      </c>
      <c r="H729" s="402" t="inlineStr">
        <is>
          <t>Эксплуатация машин</t>
        </is>
      </c>
      <c r="I729" s="402" t="n"/>
      <c r="J729" s="402" t="n"/>
      <c r="K729" s="402" t="n">
        <v>203</v>
      </c>
      <c r="L729" s="402" t="n">
        <v>11</v>
      </c>
      <c r="M729" s="402" t="n">
        <v>3</v>
      </c>
      <c r="N729" s="402" t="inlineStr"/>
      <c r="O729" s="402" t="n">
        <v>0</v>
      </c>
      <c r="P729" s="402" t="n"/>
      <c r="Q729" s="402" t="n"/>
      <c r="R729" s="402" t="n"/>
      <c r="S729" s="402" t="n"/>
      <c r="T729" s="402" t="n"/>
      <c r="U729" s="402" t="n"/>
      <c r="V729" s="402" t="n"/>
      <c r="W729" s="402" t="n">
        <v>0</v>
      </c>
      <c r="X729" s="402" t="n">
        <v>1</v>
      </c>
      <c r="Y729" s="402" t="n">
        <v>0</v>
      </c>
      <c r="Z729" s="402" t="n"/>
      <c r="AA729" s="402" t="n"/>
      <c r="AB729" s="402" t="n"/>
    </row>
    <row r="730">
      <c r="A730" s="402" t="n">
        <v>50</v>
      </c>
      <c r="B730" s="402" t="n">
        <v>0</v>
      </c>
      <c r="C730" s="402" t="n">
        <v>0</v>
      </c>
      <c r="D730" s="402" t="n">
        <v>1</v>
      </c>
      <c r="E730" s="402" t="n">
        <v>231</v>
      </c>
      <c r="F730" s="402">
        <f>ROUND(Source!BB717,O730)</f>
        <v/>
      </c>
      <c r="G730" s="402" t="inlineStr">
        <is>
          <t>ЭММсНРиСП</t>
        </is>
      </c>
      <c r="H730" s="402" t="inlineStr">
        <is>
          <t>Эксплуатация машин по ТСН-2001.16</t>
        </is>
      </c>
      <c r="I730" s="402" t="n"/>
      <c r="J730" s="402" t="n"/>
      <c r="K730" s="402" t="n">
        <v>231</v>
      </c>
      <c r="L730" s="402" t="n">
        <v>12</v>
      </c>
      <c r="M730" s="402" t="n">
        <v>3</v>
      </c>
      <c r="N730" s="402" t="inlineStr"/>
      <c r="O730" s="402" t="n">
        <v>0</v>
      </c>
      <c r="P730" s="402" t="n"/>
      <c r="Q730" s="402" t="n"/>
      <c r="R730" s="402" t="n"/>
      <c r="S730" s="402" t="n"/>
      <c r="T730" s="402" t="n"/>
      <c r="U730" s="402" t="n"/>
      <c r="V730" s="402" t="n"/>
      <c r="W730" s="402" t="n">
        <v>0</v>
      </c>
      <c r="X730" s="402" t="n">
        <v>1</v>
      </c>
      <c r="Y730" s="402" t="n">
        <v>0</v>
      </c>
      <c r="Z730" s="402" t="n"/>
      <c r="AA730" s="402" t="n"/>
      <c r="AB730" s="402" t="n"/>
    </row>
    <row r="731">
      <c r="A731" s="402" t="n">
        <v>50</v>
      </c>
      <c r="B731" s="402" t="n">
        <v>0</v>
      </c>
      <c r="C731" s="402" t="n">
        <v>0</v>
      </c>
      <c r="D731" s="402" t="n">
        <v>1</v>
      </c>
      <c r="E731" s="402" t="n">
        <v>204</v>
      </c>
      <c r="F731" s="402">
        <f>ROUND(Source!R717,O731)</f>
        <v/>
      </c>
      <c r="G731" s="402" t="inlineStr">
        <is>
          <t>ЗПМ</t>
        </is>
      </c>
      <c r="H731" s="402" t="inlineStr">
        <is>
          <t>ЗП машинистов</t>
        </is>
      </c>
      <c r="I731" s="402" t="n"/>
      <c r="J731" s="402" t="n"/>
      <c r="K731" s="402" t="n">
        <v>204</v>
      </c>
      <c r="L731" s="402" t="n">
        <v>13</v>
      </c>
      <c r="M731" s="402" t="n">
        <v>3</v>
      </c>
      <c r="N731" s="402" t="inlineStr"/>
      <c r="O731" s="402" t="n">
        <v>0</v>
      </c>
      <c r="P731" s="402" t="n"/>
      <c r="Q731" s="402" t="n"/>
      <c r="R731" s="402" t="n"/>
      <c r="S731" s="402" t="n"/>
      <c r="T731" s="402" t="n"/>
      <c r="U731" s="402" t="n"/>
      <c r="V731" s="402" t="n"/>
      <c r="W731" s="402" t="n">
        <v>0</v>
      </c>
      <c r="X731" s="402" t="n">
        <v>1</v>
      </c>
      <c r="Y731" s="402" t="n">
        <v>0</v>
      </c>
      <c r="Z731" s="402" t="n"/>
      <c r="AA731" s="402" t="n"/>
      <c r="AB731" s="402" t="n"/>
    </row>
    <row r="732">
      <c r="A732" s="402" t="n">
        <v>50</v>
      </c>
      <c r="B732" s="402" t="n">
        <v>0</v>
      </c>
      <c r="C732" s="402" t="n">
        <v>0</v>
      </c>
      <c r="D732" s="402" t="n">
        <v>1</v>
      </c>
      <c r="E732" s="402" t="n">
        <v>205</v>
      </c>
      <c r="F732" s="402">
        <f>ROUND(Source!S717,O732)</f>
        <v/>
      </c>
      <c r="G732" s="402" t="inlineStr">
        <is>
          <t>ОЗП</t>
        </is>
      </c>
      <c r="H732" s="402" t="inlineStr">
        <is>
          <t>Основная ЗП рабочих</t>
        </is>
      </c>
      <c r="I732" s="402" t="n"/>
      <c r="J732" s="402" t="n"/>
      <c r="K732" s="402" t="n">
        <v>205</v>
      </c>
      <c r="L732" s="402" t="n">
        <v>14</v>
      </c>
      <c r="M732" s="402" t="n">
        <v>3</v>
      </c>
      <c r="N732" s="402" t="inlineStr"/>
      <c r="O732" s="402" t="n">
        <v>0</v>
      </c>
      <c r="P732" s="402" t="n"/>
      <c r="Q732" s="402" t="n"/>
      <c r="R732" s="402" t="n"/>
      <c r="S732" s="402" t="n"/>
      <c r="T732" s="402" t="n"/>
      <c r="U732" s="402" t="n"/>
      <c r="V732" s="402" t="n"/>
      <c r="W732" s="402" t="n">
        <v>0</v>
      </c>
      <c r="X732" s="402" t="n">
        <v>1</v>
      </c>
      <c r="Y732" s="402" t="n">
        <v>0</v>
      </c>
      <c r="Z732" s="402" t="n"/>
      <c r="AA732" s="402" t="n"/>
      <c r="AB732" s="402" t="n"/>
    </row>
    <row r="733">
      <c r="A733" s="402" t="n">
        <v>50</v>
      </c>
      <c r="B733" s="402" t="n">
        <v>0</v>
      </c>
      <c r="C733" s="402" t="n">
        <v>0</v>
      </c>
      <c r="D733" s="402" t="n">
        <v>1</v>
      </c>
      <c r="E733" s="402" t="n">
        <v>232</v>
      </c>
      <c r="F733" s="402">
        <f>ROUND(Source!BC717,O733)</f>
        <v/>
      </c>
      <c r="G733" s="402" t="inlineStr">
        <is>
          <t>ОЗПсНРиСП</t>
        </is>
      </c>
      <c r="H733" s="402" t="inlineStr">
        <is>
          <t>Основная ЗП рабочих по ТСН-2001.16</t>
        </is>
      </c>
      <c r="I733" s="402" t="n"/>
      <c r="J733" s="402" t="n"/>
      <c r="K733" s="402" t="n">
        <v>232</v>
      </c>
      <c r="L733" s="402" t="n">
        <v>15</v>
      </c>
      <c r="M733" s="402" t="n">
        <v>3</v>
      </c>
      <c r="N733" s="402" t="inlineStr"/>
      <c r="O733" s="402" t="n">
        <v>0</v>
      </c>
      <c r="P733" s="402" t="n"/>
      <c r="Q733" s="402" t="n"/>
      <c r="R733" s="402" t="n"/>
      <c r="S733" s="402" t="n"/>
      <c r="T733" s="402" t="n"/>
      <c r="U733" s="402" t="n"/>
      <c r="V733" s="402" t="n"/>
      <c r="W733" s="402" t="n">
        <v>0</v>
      </c>
      <c r="X733" s="402" t="n">
        <v>1</v>
      </c>
      <c r="Y733" s="402" t="n">
        <v>0</v>
      </c>
      <c r="Z733" s="402" t="n"/>
      <c r="AA733" s="402" t="n"/>
      <c r="AB733" s="402" t="n"/>
    </row>
    <row r="734">
      <c r="A734" s="402" t="n">
        <v>50</v>
      </c>
      <c r="B734" s="402" t="n">
        <v>0</v>
      </c>
      <c r="C734" s="402" t="n">
        <v>0</v>
      </c>
      <c r="D734" s="402" t="n">
        <v>1</v>
      </c>
      <c r="E734" s="402" t="n">
        <v>214</v>
      </c>
      <c r="F734" s="402">
        <f>ROUND(Source!AS717,O734)</f>
        <v/>
      </c>
      <c r="G734" s="402" t="inlineStr">
        <is>
          <t>Строит</t>
        </is>
      </c>
      <c r="H734" s="402" t="inlineStr">
        <is>
          <t>Строительные работы с НР и СП</t>
        </is>
      </c>
      <c r="I734" s="402" t="n"/>
      <c r="J734" s="402" t="n"/>
      <c r="K734" s="402" t="n">
        <v>214</v>
      </c>
      <c r="L734" s="402" t="n">
        <v>16</v>
      </c>
      <c r="M734" s="402" t="n">
        <v>3</v>
      </c>
      <c r="N734" s="402" t="inlineStr"/>
      <c r="O734" s="402" t="n">
        <v>0</v>
      </c>
      <c r="P734" s="402" t="n"/>
      <c r="Q734" s="402" t="n"/>
      <c r="R734" s="402" t="n"/>
      <c r="S734" s="402" t="n"/>
      <c r="T734" s="402" t="n"/>
      <c r="U734" s="402" t="n"/>
      <c r="V734" s="402" t="n"/>
      <c r="W734" s="402" t="n">
        <v>0</v>
      </c>
      <c r="X734" s="402" t="n">
        <v>1</v>
      </c>
      <c r="Y734" s="402" t="n">
        <v>0</v>
      </c>
      <c r="Z734" s="402" t="n"/>
      <c r="AA734" s="402" t="n"/>
      <c r="AB734" s="402" t="n"/>
    </row>
    <row r="735">
      <c r="A735" s="402" t="n">
        <v>50</v>
      </c>
      <c r="B735" s="402" t="n">
        <v>0</v>
      </c>
      <c r="C735" s="402" t="n">
        <v>0</v>
      </c>
      <c r="D735" s="402" t="n">
        <v>1</v>
      </c>
      <c r="E735" s="402" t="n">
        <v>215</v>
      </c>
      <c r="F735" s="402">
        <f>ROUND(Source!AT717,O735)</f>
        <v/>
      </c>
      <c r="G735" s="402" t="inlineStr">
        <is>
          <t>Монтаж</t>
        </is>
      </c>
      <c r="H735" s="402" t="inlineStr">
        <is>
          <t>Монтажные работы с НР и СП</t>
        </is>
      </c>
      <c r="I735" s="402" t="n"/>
      <c r="J735" s="402" t="n"/>
      <c r="K735" s="402" t="n">
        <v>215</v>
      </c>
      <c r="L735" s="402" t="n">
        <v>17</v>
      </c>
      <c r="M735" s="402" t="n">
        <v>3</v>
      </c>
      <c r="N735" s="402" t="inlineStr"/>
      <c r="O735" s="402" t="n">
        <v>0</v>
      </c>
      <c r="P735" s="402" t="n"/>
      <c r="Q735" s="402" t="n"/>
      <c r="R735" s="402" t="n"/>
      <c r="S735" s="402" t="n"/>
      <c r="T735" s="402" t="n"/>
      <c r="U735" s="402" t="n"/>
      <c r="V735" s="402" t="n"/>
      <c r="W735" s="402" t="n">
        <v>0</v>
      </c>
      <c r="X735" s="402" t="n">
        <v>1</v>
      </c>
      <c r="Y735" s="402" t="n">
        <v>0</v>
      </c>
      <c r="Z735" s="402" t="n"/>
      <c r="AA735" s="402" t="n"/>
      <c r="AB735" s="402" t="n"/>
    </row>
    <row r="736">
      <c r="A736" s="402" t="n">
        <v>50</v>
      </c>
      <c r="B736" s="402" t="n">
        <v>0</v>
      </c>
      <c r="C736" s="402" t="n">
        <v>0</v>
      </c>
      <c r="D736" s="402" t="n">
        <v>1</v>
      </c>
      <c r="E736" s="402" t="n">
        <v>217</v>
      </c>
      <c r="F736" s="402">
        <f>ROUND(Source!AU717,O736)</f>
        <v/>
      </c>
      <c r="G736" s="402" t="inlineStr">
        <is>
          <t>Прочие</t>
        </is>
      </c>
      <c r="H736" s="402" t="inlineStr">
        <is>
          <t>Прочие работы с НР и СП</t>
        </is>
      </c>
      <c r="I736" s="402" t="n"/>
      <c r="J736" s="402" t="n"/>
      <c r="K736" s="402" t="n">
        <v>217</v>
      </c>
      <c r="L736" s="402" t="n">
        <v>18</v>
      </c>
      <c r="M736" s="402" t="n">
        <v>3</v>
      </c>
      <c r="N736" s="402" t="inlineStr"/>
      <c r="O736" s="402" t="n">
        <v>0</v>
      </c>
      <c r="P736" s="402" t="n"/>
      <c r="Q736" s="402" t="n"/>
      <c r="R736" s="402" t="n"/>
      <c r="S736" s="402" t="n"/>
      <c r="T736" s="402" t="n"/>
      <c r="U736" s="402" t="n"/>
      <c r="V736" s="402" t="n"/>
      <c r="W736" s="402" t="n">
        <v>0</v>
      </c>
      <c r="X736" s="402" t="n">
        <v>1</v>
      </c>
      <c r="Y736" s="402" t="n">
        <v>0</v>
      </c>
      <c r="Z736" s="402" t="n"/>
      <c r="AA736" s="402" t="n"/>
      <c r="AB736" s="402" t="n"/>
    </row>
    <row r="737">
      <c r="A737" s="402" t="n">
        <v>50</v>
      </c>
      <c r="B737" s="402" t="n">
        <v>0</v>
      </c>
      <c r="C737" s="402" t="n">
        <v>0</v>
      </c>
      <c r="D737" s="402" t="n">
        <v>1</v>
      </c>
      <c r="E737" s="402" t="n">
        <v>230</v>
      </c>
      <c r="F737" s="402">
        <f>ROUND(Source!BA717,O737)</f>
        <v/>
      </c>
      <c r="G737" s="402" t="inlineStr">
        <is>
          <t>ПрочиеЗатр</t>
        </is>
      </c>
      <c r="H737" s="402" t="inlineStr">
        <is>
          <t>Прочие затраты по ТСН-2001.16</t>
        </is>
      </c>
      <c r="I737" s="402" t="n"/>
      <c r="J737" s="402" t="n"/>
      <c r="K737" s="402" t="n">
        <v>230</v>
      </c>
      <c r="L737" s="402" t="n">
        <v>19</v>
      </c>
      <c r="M737" s="402" t="n">
        <v>3</v>
      </c>
      <c r="N737" s="402" t="inlineStr"/>
      <c r="O737" s="402" t="n">
        <v>0</v>
      </c>
      <c r="P737" s="402" t="n"/>
      <c r="Q737" s="402" t="n"/>
      <c r="R737" s="402" t="n"/>
      <c r="S737" s="402" t="n"/>
      <c r="T737" s="402" t="n"/>
      <c r="U737" s="402" t="n"/>
      <c r="V737" s="402" t="n"/>
      <c r="W737" s="402" t="n">
        <v>0</v>
      </c>
      <c r="X737" s="402" t="n">
        <v>1</v>
      </c>
      <c r="Y737" s="402" t="n">
        <v>0</v>
      </c>
      <c r="Z737" s="402" t="n"/>
      <c r="AA737" s="402" t="n"/>
      <c r="AB737" s="402" t="n"/>
    </row>
    <row r="738">
      <c r="A738" s="402" t="n">
        <v>50</v>
      </c>
      <c r="B738" s="402" t="n">
        <v>0</v>
      </c>
      <c r="C738" s="402" t="n">
        <v>0</v>
      </c>
      <c r="D738" s="402" t="n">
        <v>1</v>
      </c>
      <c r="E738" s="402" t="n">
        <v>206</v>
      </c>
      <c r="F738" s="402">
        <f>ROUND(Source!T717,O738)</f>
        <v/>
      </c>
      <c r="G738" s="402" t="inlineStr">
        <is>
          <t>ВозврМат</t>
        </is>
      </c>
      <c r="H738" s="402" t="inlineStr">
        <is>
          <t>Возврат материалов</t>
        </is>
      </c>
      <c r="I738" s="402" t="n"/>
      <c r="J738" s="402" t="n"/>
      <c r="K738" s="402" t="n">
        <v>206</v>
      </c>
      <c r="L738" s="402" t="n">
        <v>20</v>
      </c>
      <c r="M738" s="402" t="n">
        <v>3</v>
      </c>
      <c r="N738" s="402" t="inlineStr"/>
      <c r="O738" s="402" t="n">
        <v>0</v>
      </c>
      <c r="P738" s="402" t="n"/>
      <c r="Q738" s="402" t="n"/>
      <c r="R738" s="402" t="n"/>
      <c r="S738" s="402" t="n"/>
      <c r="T738" s="402" t="n"/>
      <c r="U738" s="402" t="n"/>
      <c r="V738" s="402" t="n"/>
      <c r="W738" s="402" t="n">
        <v>0</v>
      </c>
      <c r="X738" s="402" t="n">
        <v>1</v>
      </c>
      <c r="Y738" s="402" t="n">
        <v>0</v>
      </c>
      <c r="Z738" s="402" t="n"/>
      <c r="AA738" s="402" t="n"/>
      <c r="AB738" s="402" t="n"/>
    </row>
    <row r="739">
      <c r="A739" s="402" t="n">
        <v>50</v>
      </c>
      <c r="B739" s="402" t="n">
        <v>0</v>
      </c>
      <c r="C739" s="402" t="n">
        <v>0</v>
      </c>
      <c r="D739" s="402" t="n">
        <v>1</v>
      </c>
      <c r="E739" s="402" t="n">
        <v>207</v>
      </c>
      <c r="F739" s="402">
        <f>ROUND(Source!U717,O739)</f>
        <v/>
      </c>
      <c r="G739" s="402" t="inlineStr">
        <is>
          <t>ТрудСтр</t>
        </is>
      </c>
      <c r="H739" s="402" t="inlineStr">
        <is>
          <t>Трудозатраты строителей</t>
        </is>
      </c>
      <c r="I739" s="402" t="n"/>
      <c r="J739" s="402" t="n"/>
      <c r="K739" s="402" t="n">
        <v>207</v>
      </c>
      <c r="L739" s="402" t="n">
        <v>21</v>
      </c>
      <c r="M739" s="402" t="n">
        <v>3</v>
      </c>
      <c r="N739" s="402" t="inlineStr"/>
      <c r="O739" s="402" t="n">
        <v>7</v>
      </c>
      <c r="P739" s="402" t="n"/>
      <c r="Q739" s="402" t="n"/>
      <c r="R739" s="402" t="n"/>
      <c r="S739" s="402" t="n"/>
      <c r="T739" s="402" t="n"/>
      <c r="U739" s="402" t="n"/>
      <c r="V739" s="402" t="n"/>
      <c r="W739" s="402" t="n">
        <v>0</v>
      </c>
      <c r="X739" s="402" t="n">
        <v>1</v>
      </c>
      <c r="Y739" s="402" t="n">
        <v>0</v>
      </c>
      <c r="Z739" s="402" t="n"/>
      <c r="AA739" s="402" t="n"/>
      <c r="AB739" s="402" t="n"/>
    </row>
    <row r="740">
      <c r="A740" s="402" t="n">
        <v>50</v>
      </c>
      <c r="B740" s="402" t="n">
        <v>0</v>
      </c>
      <c r="C740" s="402" t="n">
        <v>0</v>
      </c>
      <c r="D740" s="402" t="n">
        <v>1</v>
      </c>
      <c r="E740" s="402" t="n">
        <v>208</v>
      </c>
      <c r="F740" s="402">
        <f>ROUND(Source!V717,O740)</f>
        <v/>
      </c>
      <c r="G740" s="402" t="inlineStr">
        <is>
          <t>ТрудМаш</t>
        </is>
      </c>
      <c r="H740" s="402" t="inlineStr">
        <is>
          <t>Трудозатраты машинистов</t>
        </is>
      </c>
      <c r="I740" s="402" t="n"/>
      <c r="J740" s="402" t="n"/>
      <c r="K740" s="402" t="n">
        <v>208</v>
      </c>
      <c r="L740" s="402" t="n">
        <v>22</v>
      </c>
      <c r="M740" s="402" t="n">
        <v>3</v>
      </c>
      <c r="N740" s="402" t="inlineStr"/>
      <c r="O740" s="402" t="n">
        <v>7</v>
      </c>
      <c r="P740" s="402" t="n"/>
      <c r="Q740" s="402" t="n"/>
      <c r="R740" s="402" t="n"/>
      <c r="S740" s="402" t="n"/>
      <c r="T740" s="402" t="n"/>
      <c r="U740" s="402" t="n"/>
      <c r="V740" s="402" t="n"/>
      <c r="W740" s="402" t="n">
        <v>0</v>
      </c>
      <c r="X740" s="402" t="n">
        <v>1</v>
      </c>
      <c r="Y740" s="402" t="n">
        <v>0</v>
      </c>
      <c r="Z740" s="402" t="n"/>
      <c r="AA740" s="402" t="n"/>
      <c r="AB740" s="402" t="n"/>
    </row>
    <row r="741">
      <c r="A741" s="402" t="n">
        <v>50</v>
      </c>
      <c r="B741" s="402" t="n">
        <v>0</v>
      </c>
      <c r="C741" s="402" t="n">
        <v>0</v>
      </c>
      <c r="D741" s="402" t="n">
        <v>1</v>
      </c>
      <c r="E741" s="402" t="n">
        <v>209</v>
      </c>
      <c r="F741" s="402">
        <f>ROUND(Source!W717,O741)</f>
        <v/>
      </c>
      <c r="G741" s="402" t="inlineStr">
        <is>
          <t>ТранспМат</t>
        </is>
      </c>
      <c r="H741" s="402" t="inlineStr">
        <is>
          <t>Транспорт материалов</t>
        </is>
      </c>
      <c r="I741" s="402" t="n"/>
      <c r="J741" s="402" t="n"/>
      <c r="K741" s="402" t="n">
        <v>209</v>
      </c>
      <c r="L741" s="402" t="n">
        <v>23</v>
      </c>
      <c r="M741" s="402" t="n">
        <v>3</v>
      </c>
      <c r="N741" s="402" t="inlineStr"/>
      <c r="O741" s="402" t="n">
        <v>0</v>
      </c>
      <c r="P741" s="402" t="n"/>
      <c r="Q741" s="402" t="n"/>
      <c r="R741" s="402" t="n"/>
      <c r="S741" s="402" t="n"/>
      <c r="T741" s="402" t="n"/>
      <c r="U741" s="402" t="n"/>
      <c r="V741" s="402" t="n"/>
      <c r="W741" s="402" t="n">
        <v>0</v>
      </c>
      <c r="X741" s="402" t="n">
        <v>1</v>
      </c>
      <c r="Y741" s="402" t="n">
        <v>0</v>
      </c>
      <c r="Z741" s="402" t="n"/>
      <c r="AA741" s="402" t="n"/>
      <c r="AB741" s="402" t="n"/>
    </row>
    <row r="742">
      <c r="A742" s="402" t="n">
        <v>50</v>
      </c>
      <c r="B742" s="402" t="n">
        <v>0</v>
      </c>
      <c r="C742" s="402" t="n">
        <v>0</v>
      </c>
      <c r="D742" s="402" t="n">
        <v>1</v>
      </c>
      <c r="E742" s="402" t="n">
        <v>233</v>
      </c>
      <c r="F742" s="402">
        <f>ROUND(Source!BD717,O742)</f>
        <v/>
      </c>
      <c r="G742" s="402" t="inlineStr">
        <is>
          <t>Перевозка</t>
        </is>
      </c>
      <c r="H742" s="402" t="inlineStr">
        <is>
          <t>Перевозка грузов</t>
        </is>
      </c>
      <c r="I742" s="402" t="n"/>
      <c r="J742" s="402" t="n"/>
      <c r="K742" s="402" t="n">
        <v>233</v>
      </c>
      <c r="L742" s="402" t="n">
        <v>24</v>
      </c>
      <c r="M742" s="402" t="n">
        <v>3</v>
      </c>
      <c r="N742" s="402" t="inlineStr"/>
      <c r="O742" s="402" t="n">
        <v>0</v>
      </c>
      <c r="P742" s="402" t="n"/>
      <c r="Q742" s="402" t="n"/>
      <c r="R742" s="402" t="n"/>
      <c r="S742" s="402" t="n"/>
      <c r="T742" s="402" t="n"/>
      <c r="U742" s="402" t="n"/>
      <c r="V742" s="402" t="n"/>
      <c r="W742" s="402" t="n">
        <v>0</v>
      </c>
      <c r="X742" s="402" t="n">
        <v>1</v>
      </c>
      <c r="Y742" s="402" t="n">
        <v>0</v>
      </c>
      <c r="Z742" s="402" t="n"/>
      <c r="AA742" s="402" t="n"/>
      <c r="AB742" s="402" t="n"/>
    </row>
    <row r="743">
      <c r="A743" s="402" t="n">
        <v>50</v>
      </c>
      <c r="B743" s="402" t="n">
        <v>0</v>
      </c>
      <c r="C743" s="402" t="n">
        <v>0</v>
      </c>
      <c r="D743" s="402" t="n">
        <v>1</v>
      </c>
      <c r="E743" s="402" t="n">
        <v>210</v>
      </c>
      <c r="F743" s="402">
        <f>ROUND(Source!X717,O743)</f>
        <v/>
      </c>
      <c r="G743" s="402" t="inlineStr">
        <is>
          <t>НР</t>
        </is>
      </c>
      <c r="H743" s="402" t="inlineStr">
        <is>
          <t>Накладные расходы</t>
        </is>
      </c>
      <c r="I743" s="402" t="n"/>
      <c r="J743" s="402" t="n"/>
      <c r="K743" s="402" t="n">
        <v>210</v>
      </c>
      <c r="L743" s="402" t="n">
        <v>25</v>
      </c>
      <c r="M743" s="402" t="n">
        <v>3</v>
      </c>
      <c r="N743" s="402" t="inlineStr"/>
      <c r="O743" s="402" t="n">
        <v>0</v>
      </c>
      <c r="P743" s="402" t="n"/>
      <c r="Q743" s="402" t="n"/>
      <c r="R743" s="402" t="n"/>
      <c r="S743" s="402" t="n"/>
      <c r="T743" s="402" t="n"/>
      <c r="U743" s="402" t="n"/>
      <c r="V743" s="402" t="n"/>
      <c r="W743" s="402" t="n">
        <v>0</v>
      </c>
      <c r="X743" s="402" t="n">
        <v>1</v>
      </c>
      <c r="Y743" s="402" t="n">
        <v>0</v>
      </c>
      <c r="Z743" s="402" t="n"/>
      <c r="AA743" s="402" t="n"/>
      <c r="AB743" s="402" t="n"/>
    </row>
    <row r="744">
      <c r="A744" s="402" t="n">
        <v>50</v>
      </c>
      <c r="B744" s="402" t="n">
        <v>0</v>
      </c>
      <c r="C744" s="402" t="n">
        <v>0</v>
      </c>
      <c r="D744" s="402" t="n">
        <v>1</v>
      </c>
      <c r="E744" s="402" t="n">
        <v>211</v>
      </c>
      <c r="F744" s="402">
        <f>ROUND(Source!Y717,O744)</f>
        <v/>
      </c>
      <c r="G744" s="402" t="inlineStr">
        <is>
          <t>СмПриб</t>
        </is>
      </c>
      <c r="H744" s="402" t="inlineStr">
        <is>
          <t>Сметная прибыль</t>
        </is>
      </c>
      <c r="I744" s="402" t="n"/>
      <c r="J744" s="402" t="n"/>
      <c r="K744" s="402" t="n">
        <v>211</v>
      </c>
      <c r="L744" s="402" t="n">
        <v>26</v>
      </c>
      <c r="M744" s="402" t="n">
        <v>3</v>
      </c>
      <c r="N744" s="402" t="inlineStr"/>
      <c r="O744" s="402" t="n">
        <v>0</v>
      </c>
      <c r="P744" s="402" t="n"/>
      <c r="Q744" s="402" t="n"/>
      <c r="R744" s="402" t="n"/>
      <c r="S744" s="402" t="n"/>
      <c r="T744" s="402" t="n"/>
      <c r="U744" s="402" t="n"/>
      <c r="V744" s="402" t="n"/>
      <c r="W744" s="402" t="n">
        <v>0</v>
      </c>
      <c r="X744" s="402" t="n">
        <v>1</v>
      </c>
      <c r="Y744" s="402" t="n">
        <v>0</v>
      </c>
      <c r="Z744" s="402" t="n"/>
      <c r="AA744" s="402" t="n"/>
      <c r="AB744" s="402" t="n"/>
    </row>
    <row r="745">
      <c r="A745" s="402" t="n">
        <v>50</v>
      </c>
      <c r="B745" s="402" t="n">
        <v>0</v>
      </c>
      <c r="C745" s="402" t="n">
        <v>0</v>
      </c>
      <c r="D745" s="402" t="n">
        <v>1</v>
      </c>
      <c r="E745" s="402" t="n">
        <v>224</v>
      </c>
      <c r="F745" s="402">
        <f>ROUND(Source!AR717,O745)</f>
        <v/>
      </c>
      <c r="G745" s="402" t="inlineStr">
        <is>
          <t>Всего</t>
        </is>
      </c>
      <c r="H745" s="402" t="inlineStr">
        <is>
          <t>Всего с НР и СП</t>
        </is>
      </c>
      <c r="I745" s="402" t="n"/>
      <c r="J745" s="402" t="n"/>
      <c r="K745" s="402" t="n">
        <v>224</v>
      </c>
      <c r="L745" s="402" t="n">
        <v>27</v>
      </c>
      <c r="M745" s="402" t="n">
        <v>3</v>
      </c>
      <c r="N745" s="402" t="inlineStr"/>
      <c r="O745" s="402" t="n">
        <v>0</v>
      </c>
      <c r="P745" s="402" t="n"/>
      <c r="Q745" s="402" t="n"/>
      <c r="R745" s="402" t="n"/>
      <c r="S745" s="402" t="n"/>
      <c r="T745" s="402" t="n"/>
      <c r="U745" s="402" t="n"/>
      <c r="V745" s="402" t="n"/>
      <c r="W745" s="402" t="n">
        <v>0</v>
      </c>
      <c r="X745" s="402" t="n">
        <v>1</v>
      </c>
      <c r="Y745" s="402" t="n">
        <v>0</v>
      </c>
      <c r="Z745" s="402" t="n"/>
      <c r="AA745" s="402" t="n"/>
      <c r="AB745" s="402" t="n"/>
    </row>
    <row r="746">
      <c r="A746" s="402" t="n">
        <v>50</v>
      </c>
      <c r="B746" s="402" t="n">
        <v>0</v>
      </c>
      <c r="C746" s="402" t="n">
        <v>0</v>
      </c>
      <c r="D746" s="402" t="n">
        <v>2</v>
      </c>
      <c r="E746" s="402" t="n">
        <v>0</v>
      </c>
      <c r="F746" s="402">
        <f>ROUND(F745,O746)</f>
        <v/>
      </c>
      <c r="G746" s="402" t="inlineStr">
        <is>
          <t>и1</t>
        </is>
      </c>
      <c r="H746" s="402" t="inlineStr">
        <is>
          <t>Итого</t>
        </is>
      </c>
      <c r="I746" s="402" t="n"/>
      <c r="J746" s="402" t="n"/>
      <c r="K746" s="402" t="n">
        <v>212</v>
      </c>
      <c r="L746" s="402" t="n">
        <v>28</v>
      </c>
      <c r="M746" s="402" t="n">
        <v>0</v>
      </c>
      <c r="N746" s="402" t="inlineStr"/>
      <c r="O746" s="402" t="n">
        <v>0</v>
      </c>
      <c r="P746" s="402" t="n"/>
      <c r="Q746" s="402" t="n"/>
      <c r="R746" s="402" t="n"/>
      <c r="S746" s="402" t="n"/>
      <c r="T746" s="402" t="n"/>
      <c r="U746" s="402" t="n"/>
      <c r="V746" s="402" t="n"/>
      <c r="W746" s="402" t="n">
        <v>0</v>
      </c>
      <c r="X746" s="402" t="n">
        <v>1</v>
      </c>
      <c r="Y746" s="402" t="n">
        <v>0</v>
      </c>
      <c r="Z746" s="402" t="n"/>
      <c r="AA746" s="402" t="n"/>
      <c r="AB746" s="402" t="n"/>
    </row>
    <row r="747">
      <c r="A747" s="402" t="n">
        <v>50</v>
      </c>
      <c r="B747" s="402" t="n">
        <v>0</v>
      </c>
      <c r="C747" s="402" t="n">
        <v>0</v>
      </c>
      <c r="D747" s="402" t="n">
        <v>2</v>
      </c>
      <c r="E747" s="402" t="n">
        <v>0</v>
      </c>
      <c r="F747" s="402">
        <f>ROUND(F746*0.22,O747)</f>
        <v/>
      </c>
      <c r="G747" s="402" t="inlineStr">
        <is>
          <t>и2</t>
        </is>
      </c>
      <c r="H747" s="402" t="inlineStr">
        <is>
          <t>НДС 22%</t>
        </is>
      </c>
      <c r="I747" s="402" t="n"/>
      <c r="J747" s="402" t="n"/>
      <c r="K747" s="402" t="n">
        <v>212</v>
      </c>
      <c r="L747" s="402" t="n">
        <v>29</v>
      </c>
      <c r="M747" s="402" t="n">
        <v>0</v>
      </c>
      <c r="N747" s="402" t="inlineStr"/>
      <c r="O747" s="402" t="n">
        <v>0</v>
      </c>
      <c r="P747" s="402" t="n"/>
      <c r="Q747" s="402" t="n"/>
      <c r="R747" s="402" t="n"/>
      <c r="S747" s="402" t="n"/>
      <c r="T747" s="402" t="n"/>
      <c r="U747" s="402" t="n"/>
      <c r="V747" s="402" t="n"/>
      <c r="W747" s="402" t="n">
        <v>0</v>
      </c>
      <c r="X747" s="402" t="n">
        <v>1</v>
      </c>
      <c r="Y747" s="402" t="n">
        <v>0</v>
      </c>
      <c r="Z747" s="402" t="n"/>
      <c r="AA747" s="402" t="n"/>
      <c r="AB747" s="402" t="n"/>
    </row>
    <row r="748">
      <c r="A748" s="402" t="n">
        <v>50</v>
      </c>
      <c r="B748" s="402" t="n">
        <v>0</v>
      </c>
      <c r="C748" s="402" t="n">
        <v>0</v>
      </c>
      <c r="D748" s="402" t="n">
        <v>2</v>
      </c>
      <c r="E748" s="402" t="n">
        <v>213</v>
      </c>
      <c r="F748" s="402">
        <f>ROUND(F746+F747,O748)</f>
        <v/>
      </c>
      <c r="G748" s="402" t="inlineStr">
        <is>
          <t>и3</t>
        </is>
      </c>
      <c r="H748" s="402" t="inlineStr">
        <is>
          <t>Всего</t>
        </is>
      </c>
      <c r="I748" s="402" t="n"/>
      <c r="J748" s="402" t="n"/>
      <c r="K748" s="402" t="n">
        <v>212</v>
      </c>
      <c r="L748" s="402" t="n">
        <v>30</v>
      </c>
      <c r="M748" s="402" t="n">
        <v>0</v>
      </c>
      <c r="N748" s="402" t="inlineStr"/>
      <c r="O748" s="402" t="n">
        <v>0</v>
      </c>
      <c r="P748" s="402" t="n"/>
      <c r="Q748" s="402" t="n"/>
      <c r="R748" s="402" t="n"/>
      <c r="S748" s="402" t="n"/>
      <c r="T748" s="402" t="n"/>
      <c r="U748" s="402" t="n"/>
      <c r="V748" s="402" t="n"/>
      <c r="W748" s="402" t="n">
        <v>0</v>
      </c>
      <c r="X748" s="402" t="n">
        <v>1</v>
      </c>
      <c r="Y748" s="402" t="n">
        <v>0</v>
      </c>
      <c r="Z748" s="402" t="n"/>
      <c r="AA748" s="402" t="n"/>
      <c r="AB748" s="402" t="n"/>
    </row>
    <row r="749"/>
    <row r="750">
      <c r="A750" s="399" t="n">
        <v>3</v>
      </c>
      <c r="B750" s="399" t="n">
        <v>0</v>
      </c>
      <c r="C750" s="399" t="n"/>
      <c r="D750" s="399">
        <f>ROW(A760)</f>
        <v/>
      </c>
      <c r="E750" s="399" t="n"/>
      <c r="F750" s="399" t="inlineStr">
        <is>
          <t>Новая локальная смета</t>
        </is>
      </c>
      <c r="G750" s="399" t="inlineStr">
        <is>
          <t>Механизаторов 7</t>
        </is>
      </c>
      <c r="H750" s="399" t="inlineStr"/>
      <c r="I750" s="399" t="n">
        <v>0</v>
      </c>
      <c r="J750" s="399" t="inlineStr"/>
      <c r="K750" s="399" t="n">
        <v>0</v>
      </c>
      <c r="L750" s="399" t="inlineStr">
        <is>
          <t>Новая локальная смета</t>
        </is>
      </c>
      <c r="M750" s="399" t="inlineStr"/>
      <c r="N750" s="399" t="n"/>
      <c r="O750" s="399" t="n"/>
      <c r="P750" s="399" t="n"/>
      <c r="Q750" s="399" t="n"/>
      <c r="R750" s="399" t="n"/>
      <c r="S750" s="399" t="n">
        <v>0</v>
      </c>
      <c r="T750" s="399" t="n"/>
      <c r="U750" s="399" t="inlineStr"/>
      <c r="V750" s="399" t="n">
        <v>0</v>
      </c>
      <c r="W750" s="399" t="n"/>
      <c r="X750" s="399" t="n"/>
      <c r="Y750" s="399" t="n"/>
      <c r="Z750" s="399" t="n"/>
      <c r="AA750" s="399" t="n"/>
      <c r="AB750" s="399" t="inlineStr"/>
      <c r="AC750" s="399" t="inlineStr"/>
      <c r="AD750" s="399" t="inlineStr"/>
      <c r="AE750" s="399" t="inlineStr"/>
      <c r="AF750" s="399" t="inlineStr"/>
      <c r="AG750" s="399" t="inlineStr"/>
      <c r="AH750" s="399" t="n"/>
      <c r="AI750" s="399" t="n"/>
      <c r="AJ750" s="399" t="n"/>
      <c r="AK750" s="399" t="n"/>
      <c r="AL750" s="399" t="n"/>
      <c r="AM750" s="399" t="n"/>
      <c r="AN750" s="399" t="n"/>
      <c r="AO750" s="399" t="n"/>
      <c r="AP750" s="399" t="inlineStr"/>
      <c r="AQ750" s="399" t="inlineStr"/>
      <c r="AR750" s="399" t="inlineStr"/>
      <c r="AS750" s="399" t="n"/>
      <c r="AT750" s="399" t="n"/>
      <c r="AU750" s="399" t="n"/>
      <c r="AV750" s="399" t="n"/>
      <c r="AW750" s="399" t="n"/>
      <c r="AX750" s="399" t="n"/>
      <c r="AY750" s="399" t="n"/>
      <c r="AZ750" s="399" t="inlineStr"/>
      <c r="BA750" s="399" t="n"/>
      <c r="BB750" s="399" t="inlineStr"/>
      <c r="BC750" s="399" t="inlineStr"/>
      <c r="BD750" s="399" t="inlineStr"/>
      <c r="BE750" s="399" t="inlineStr"/>
      <c r="BF750" s="399" t="inlineStr"/>
      <c r="BG750" s="399" t="inlineStr"/>
      <c r="BH750" s="399" t="inlineStr"/>
      <c r="BI750" s="399" t="inlineStr"/>
      <c r="BJ750" s="399" t="inlineStr"/>
      <c r="BK750" s="399" t="inlineStr"/>
      <c r="BL750" s="399" t="inlineStr"/>
      <c r="BM750" s="399" t="inlineStr"/>
      <c r="BN750" s="399" t="inlineStr"/>
      <c r="BO750" s="399" t="inlineStr"/>
      <c r="BP750" s="399" t="inlineStr"/>
      <c r="BQ750" s="399" t="n"/>
      <c r="BR750" s="399" t="n"/>
      <c r="BS750" s="399" t="n"/>
      <c r="BT750" s="399" t="n"/>
      <c r="BU750" s="399" t="n"/>
      <c r="BV750" s="399" t="n"/>
      <c r="BW750" s="399" t="n"/>
      <c r="BX750" s="399" t="n">
        <v>0</v>
      </c>
      <c r="BY750" s="399" t="n"/>
      <c r="BZ750" s="399" t="n"/>
      <c r="CA750" s="399" t="n"/>
      <c r="CB750" s="399" t="n"/>
      <c r="CC750" s="399" t="n"/>
      <c r="CD750" s="399" t="n"/>
      <c r="CE750" s="399" t="n"/>
      <c r="CF750" s="399" t="n">
        <v>0</v>
      </c>
      <c r="CG750" s="399" t="n">
        <v>0</v>
      </c>
      <c r="CH750" s="399" t="n"/>
      <c r="CI750" s="399" t="inlineStr"/>
      <c r="CJ750" s="399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400" t="n">
        <v>52</v>
      </c>
      <c r="B752" s="400">
        <f>B760</f>
        <v/>
      </c>
      <c r="C752" s="400">
        <f>C760</f>
        <v/>
      </c>
      <c r="D752" s="400">
        <f>D760</f>
        <v/>
      </c>
      <c r="E752" s="400">
        <f>E760</f>
        <v/>
      </c>
      <c r="F752" s="400">
        <f>F760</f>
        <v/>
      </c>
      <c r="G752" s="400">
        <f>G760</f>
        <v/>
      </c>
      <c r="H752" s="400" t="n"/>
      <c r="I752" s="400" t="n"/>
      <c r="J752" s="400" t="n"/>
      <c r="K752" s="400" t="n"/>
      <c r="L752" s="400" t="n"/>
      <c r="M752" s="400" t="n"/>
      <c r="N752" s="400" t="n"/>
      <c r="O752" s="400">
        <f>O760</f>
        <v/>
      </c>
      <c r="P752" s="400">
        <f>P760</f>
        <v/>
      </c>
      <c r="Q752" s="400">
        <f>Q760</f>
        <v/>
      </c>
      <c r="R752" s="400">
        <f>R760</f>
        <v/>
      </c>
      <c r="S752" s="400">
        <f>S760</f>
        <v/>
      </c>
      <c r="T752" s="400">
        <f>T760</f>
        <v/>
      </c>
      <c r="U752" s="400">
        <f>U760</f>
        <v/>
      </c>
      <c r="V752" s="400">
        <f>V760</f>
        <v/>
      </c>
      <c r="W752" s="400">
        <f>W760</f>
        <v/>
      </c>
      <c r="X752" s="400">
        <f>X760</f>
        <v/>
      </c>
      <c r="Y752" s="400">
        <f>Y760</f>
        <v/>
      </c>
      <c r="Z752" s="400">
        <f>Z760</f>
        <v/>
      </c>
      <c r="AA752" s="400">
        <f>AA760</f>
        <v/>
      </c>
      <c r="AB752" s="400">
        <f>AB760</f>
        <v/>
      </c>
      <c r="AC752" s="400">
        <f>AC760</f>
        <v/>
      </c>
      <c r="AD752" s="400">
        <f>AD760</f>
        <v/>
      </c>
      <c r="AE752" s="400">
        <f>AE760</f>
        <v/>
      </c>
      <c r="AF752" s="400">
        <f>AF760</f>
        <v/>
      </c>
      <c r="AG752" s="400">
        <f>AG760</f>
        <v/>
      </c>
      <c r="AH752" s="400">
        <f>AH760</f>
        <v/>
      </c>
      <c r="AI752" s="400">
        <f>AI760</f>
        <v/>
      </c>
      <c r="AJ752" s="400">
        <f>AJ760</f>
        <v/>
      </c>
      <c r="AK752" s="400">
        <f>AK760</f>
        <v/>
      </c>
      <c r="AL752" s="400">
        <f>AL760</f>
        <v/>
      </c>
      <c r="AM752" s="400">
        <f>AM760</f>
        <v/>
      </c>
      <c r="AN752" s="400">
        <f>AN760</f>
        <v/>
      </c>
      <c r="AO752" s="400">
        <f>AO760</f>
        <v/>
      </c>
      <c r="AP752" s="400">
        <f>AP760</f>
        <v/>
      </c>
      <c r="AQ752" s="400">
        <f>AQ760</f>
        <v/>
      </c>
      <c r="AR752" s="400">
        <f>AR760</f>
        <v/>
      </c>
      <c r="AS752" s="400">
        <f>AS760</f>
        <v/>
      </c>
      <c r="AT752" s="400">
        <f>AT760</f>
        <v/>
      </c>
      <c r="AU752" s="400">
        <f>AU760</f>
        <v/>
      </c>
      <c r="AV752" s="400">
        <f>AV760</f>
        <v/>
      </c>
      <c r="AW752" s="400">
        <f>AW760</f>
        <v/>
      </c>
      <c r="AX752" s="400">
        <f>AX760</f>
        <v/>
      </c>
      <c r="AY752" s="400">
        <f>AY760</f>
        <v/>
      </c>
      <c r="AZ752" s="400">
        <f>AZ760</f>
        <v/>
      </c>
      <c r="BA752" s="400">
        <f>BA760</f>
        <v/>
      </c>
      <c r="BB752" s="400">
        <f>BB760</f>
        <v/>
      </c>
      <c r="BC752" s="400">
        <f>BC760</f>
        <v/>
      </c>
      <c r="BD752" s="400">
        <f>BD760</f>
        <v/>
      </c>
      <c r="BE752" s="400">
        <f>BE760</f>
        <v/>
      </c>
      <c r="BF752" s="400">
        <f>BF760</f>
        <v/>
      </c>
      <c r="BG752" s="400">
        <f>BG760</f>
        <v/>
      </c>
      <c r="BH752" s="400">
        <f>BH760</f>
        <v/>
      </c>
      <c r="BI752" s="400">
        <f>BI760</f>
        <v/>
      </c>
      <c r="BJ752" s="400">
        <f>BJ760</f>
        <v/>
      </c>
      <c r="BK752" s="400">
        <f>BK760</f>
        <v/>
      </c>
      <c r="BL752" s="400">
        <f>BL760</f>
        <v/>
      </c>
      <c r="BM752" s="400">
        <f>BM760</f>
        <v/>
      </c>
      <c r="BN752" s="400">
        <f>BN760</f>
        <v/>
      </c>
      <c r="BO752" s="400">
        <f>BO760</f>
        <v/>
      </c>
      <c r="BP752" s="400">
        <f>BP760</f>
        <v/>
      </c>
      <c r="BQ752" s="400">
        <f>BQ760</f>
        <v/>
      </c>
      <c r="BR752" s="400">
        <f>BR760</f>
        <v/>
      </c>
      <c r="BS752" s="400">
        <f>BS760</f>
        <v/>
      </c>
      <c r="BT752" s="400">
        <f>BT760</f>
        <v/>
      </c>
      <c r="BU752" s="400">
        <f>BU760</f>
        <v/>
      </c>
      <c r="BV752" s="400">
        <f>BV760</f>
        <v/>
      </c>
      <c r="BW752" s="400">
        <f>BW760</f>
        <v/>
      </c>
      <c r="BX752" s="400">
        <f>BX760</f>
        <v/>
      </c>
      <c r="BY752" s="400">
        <f>BY760</f>
        <v/>
      </c>
      <c r="BZ752" s="400">
        <f>BZ760</f>
        <v/>
      </c>
      <c r="CA752" s="400">
        <f>CA760</f>
        <v/>
      </c>
      <c r="CB752" s="400">
        <f>CB760</f>
        <v/>
      </c>
      <c r="CC752" s="400">
        <f>CC760</f>
        <v/>
      </c>
      <c r="CD752" s="400">
        <f>CD760</f>
        <v/>
      </c>
      <c r="CE752" s="400">
        <f>CE760</f>
        <v/>
      </c>
      <c r="CF752" s="400">
        <f>CF760</f>
        <v/>
      </c>
      <c r="CG752" s="400">
        <f>CG760</f>
        <v/>
      </c>
      <c r="CH752" s="400">
        <f>CH760</f>
        <v/>
      </c>
      <c r="CI752" s="400">
        <f>CI760</f>
        <v/>
      </c>
      <c r="CJ752" s="400">
        <f>CJ760</f>
        <v/>
      </c>
      <c r="CK752" s="400">
        <f>CK760</f>
        <v/>
      </c>
      <c r="CL752" s="400">
        <f>CL760</f>
        <v/>
      </c>
      <c r="CM752" s="400">
        <f>CM760</f>
        <v/>
      </c>
      <c r="CN752" s="400">
        <f>CN760</f>
        <v/>
      </c>
      <c r="CO752" s="400">
        <f>CO760</f>
        <v/>
      </c>
      <c r="CP752" s="400">
        <f>CP760</f>
        <v/>
      </c>
      <c r="CQ752" s="400">
        <f>CQ760</f>
        <v/>
      </c>
      <c r="CR752" s="400">
        <f>CR760</f>
        <v/>
      </c>
      <c r="CS752" s="400">
        <f>CS760</f>
        <v/>
      </c>
      <c r="CT752" s="400">
        <f>CT760</f>
        <v/>
      </c>
      <c r="CU752" s="400">
        <f>CU760</f>
        <v/>
      </c>
      <c r="CV752" s="400">
        <f>CV760</f>
        <v/>
      </c>
      <c r="CW752" s="400">
        <f>CW760</f>
        <v/>
      </c>
      <c r="CX752" s="400">
        <f>CX760</f>
        <v/>
      </c>
      <c r="CY752" s="400">
        <f>CY760</f>
        <v/>
      </c>
      <c r="CZ752" s="400">
        <f>CZ760</f>
        <v/>
      </c>
      <c r="DA752" s="400">
        <f>DA760</f>
        <v/>
      </c>
      <c r="DB752" s="400">
        <f>DB760</f>
        <v/>
      </c>
      <c r="DC752" s="400">
        <f>DC760</f>
        <v/>
      </c>
      <c r="DD752" s="400">
        <f>DD760</f>
        <v/>
      </c>
      <c r="DE752" s="400">
        <f>DE760</f>
        <v/>
      </c>
      <c r="DF752" s="400">
        <f>DF760</f>
        <v/>
      </c>
      <c r="DG752" s="401">
        <f>DG760</f>
        <v/>
      </c>
      <c r="DH752" s="401">
        <f>DH760</f>
        <v/>
      </c>
      <c r="DI752" s="401">
        <f>DI760</f>
        <v/>
      </c>
      <c r="DJ752" s="401">
        <f>DJ760</f>
        <v/>
      </c>
      <c r="DK752" s="401">
        <f>DK760</f>
        <v/>
      </c>
      <c r="DL752" s="401">
        <f>DL760</f>
        <v/>
      </c>
      <c r="DM752" s="401">
        <f>DM760</f>
        <v/>
      </c>
      <c r="DN752" s="401">
        <f>DN760</f>
        <v/>
      </c>
      <c r="DO752" s="401">
        <f>DO760</f>
        <v/>
      </c>
      <c r="DP752" s="401">
        <f>DP760</f>
        <v/>
      </c>
      <c r="DQ752" s="401">
        <f>DQ760</f>
        <v/>
      </c>
      <c r="DR752" s="401">
        <f>DR760</f>
        <v/>
      </c>
      <c r="DS752" s="401">
        <f>DS760</f>
        <v/>
      </c>
      <c r="DT752" s="401">
        <f>DT760</f>
        <v/>
      </c>
      <c r="DU752" s="401">
        <f>DU760</f>
        <v/>
      </c>
      <c r="DV752" s="401">
        <f>DV760</f>
        <v/>
      </c>
      <c r="DW752" s="401">
        <f>DW760</f>
        <v/>
      </c>
      <c r="DX752" s="401">
        <f>DX760</f>
        <v/>
      </c>
      <c r="DY752" s="401">
        <f>DY760</f>
        <v/>
      </c>
      <c r="DZ752" s="401">
        <f>DZ760</f>
        <v/>
      </c>
      <c r="EA752" s="401">
        <f>EA760</f>
        <v/>
      </c>
      <c r="EB752" s="401">
        <f>EB760</f>
        <v/>
      </c>
      <c r="EC752" s="401">
        <f>EC760</f>
        <v/>
      </c>
      <c r="ED752" s="401">
        <f>ED760</f>
        <v/>
      </c>
      <c r="EE752" s="401">
        <f>EE760</f>
        <v/>
      </c>
      <c r="EF752" s="401">
        <f>EF760</f>
        <v/>
      </c>
      <c r="EG752" s="401">
        <f>EG760</f>
        <v/>
      </c>
      <c r="EH752" s="401">
        <f>EH760</f>
        <v/>
      </c>
      <c r="EI752" s="401">
        <f>EI760</f>
        <v/>
      </c>
      <c r="EJ752" s="401">
        <f>EJ760</f>
        <v/>
      </c>
      <c r="EK752" s="401">
        <f>EK760</f>
        <v/>
      </c>
      <c r="EL752" s="401">
        <f>EL760</f>
        <v/>
      </c>
      <c r="EM752" s="401">
        <f>EM760</f>
        <v/>
      </c>
      <c r="EN752" s="401">
        <f>EN760</f>
        <v/>
      </c>
      <c r="EO752" s="401">
        <f>EO760</f>
        <v/>
      </c>
      <c r="EP752" s="401">
        <f>EP760</f>
        <v/>
      </c>
      <c r="EQ752" s="401">
        <f>EQ760</f>
        <v/>
      </c>
      <c r="ER752" s="401">
        <f>ER760</f>
        <v/>
      </c>
      <c r="ES752" s="401">
        <f>ES760</f>
        <v/>
      </c>
      <c r="ET752" s="401">
        <f>ET760</f>
        <v/>
      </c>
      <c r="EU752" s="401">
        <f>EU760</f>
        <v/>
      </c>
      <c r="EV752" s="401">
        <f>EV760</f>
        <v/>
      </c>
      <c r="EW752" s="401">
        <f>EW760</f>
        <v/>
      </c>
      <c r="EX752" s="401">
        <f>EX760</f>
        <v/>
      </c>
      <c r="EY752" s="401">
        <f>EY760</f>
        <v/>
      </c>
      <c r="EZ752" s="401">
        <f>EZ760</f>
        <v/>
      </c>
      <c r="FA752" s="401">
        <f>FA760</f>
        <v/>
      </c>
      <c r="FB752" s="401">
        <f>FB760</f>
        <v/>
      </c>
      <c r="FC752" s="401">
        <f>FC760</f>
        <v/>
      </c>
      <c r="FD752" s="401">
        <f>FD760</f>
        <v/>
      </c>
      <c r="FE752" s="401">
        <f>FE760</f>
        <v/>
      </c>
      <c r="FF752" s="401">
        <f>FF760</f>
        <v/>
      </c>
      <c r="FG752" s="401">
        <f>FG760</f>
        <v/>
      </c>
      <c r="FH752" s="401">
        <f>FH760</f>
        <v/>
      </c>
      <c r="FI752" s="401">
        <f>FI760</f>
        <v/>
      </c>
      <c r="FJ752" s="401">
        <f>FJ760</f>
        <v/>
      </c>
      <c r="FK752" s="401">
        <f>FK760</f>
        <v/>
      </c>
      <c r="FL752" s="401">
        <f>FL760</f>
        <v/>
      </c>
      <c r="FM752" s="401">
        <f>FM760</f>
        <v/>
      </c>
      <c r="FN752" s="401">
        <f>FN760</f>
        <v/>
      </c>
      <c r="FO752" s="401">
        <f>FO760</f>
        <v/>
      </c>
      <c r="FP752" s="401">
        <f>FP760</f>
        <v/>
      </c>
      <c r="FQ752" s="401">
        <f>FQ760</f>
        <v/>
      </c>
      <c r="FR752" s="401">
        <f>FR760</f>
        <v/>
      </c>
      <c r="FS752" s="401">
        <f>FS760</f>
        <v/>
      </c>
      <c r="FT752" s="401">
        <f>FT760</f>
        <v/>
      </c>
      <c r="FU752" s="401">
        <f>FU760</f>
        <v/>
      </c>
      <c r="FV752" s="401">
        <f>FV760</f>
        <v/>
      </c>
      <c r="FW752" s="401">
        <f>FW760</f>
        <v/>
      </c>
      <c r="FX752" s="401">
        <f>FX760</f>
        <v/>
      </c>
      <c r="FY752" s="401">
        <f>FY760</f>
        <v/>
      </c>
      <c r="FZ752" s="401">
        <f>FZ760</f>
        <v/>
      </c>
      <c r="GA752" s="401">
        <f>GA760</f>
        <v/>
      </c>
      <c r="GB752" s="401">
        <f>GB760</f>
        <v/>
      </c>
      <c r="GC752" s="401">
        <f>GC760</f>
        <v/>
      </c>
      <c r="GD752" s="401">
        <f>GD760</f>
        <v/>
      </c>
      <c r="GE752" s="401">
        <f>GE760</f>
        <v/>
      </c>
      <c r="GF752" s="401">
        <f>GF760</f>
        <v/>
      </c>
      <c r="GG752" s="401">
        <f>GG760</f>
        <v/>
      </c>
      <c r="GH752" s="401">
        <f>GH760</f>
        <v/>
      </c>
      <c r="GI752" s="401">
        <f>GI760</f>
        <v/>
      </c>
      <c r="GJ752" s="401">
        <f>GJ760</f>
        <v/>
      </c>
      <c r="GK752" s="401">
        <f>GK760</f>
        <v/>
      </c>
      <c r="GL752" s="401">
        <f>GL760</f>
        <v/>
      </c>
      <c r="GM752" s="401">
        <f>GM760</f>
        <v/>
      </c>
      <c r="GN752" s="401">
        <f>GN760</f>
        <v/>
      </c>
      <c r="GO752" s="401">
        <f>GO760</f>
        <v/>
      </c>
      <c r="GP752" s="401">
        <f>GP760</f>
        <v/>
      </c>
      <c r="GQ752" s="401">
        <f>GQ760</f>
        <v/>
      </c>
      <c r="GR752" s="401">
        <f>GR760</f>
        <v/>
      </c>
      <c r="GS752" s="401">
        <f>GS760</f>
        <v/>
      </c>
      <c r="GT752" s="401">
        <f>GT760</f>
        <v/>
      </c>
      <c r="GU752" s="401">
        <f>GU760</f>
        <v/>
      </c>
      <c r="GV752" s="401">
        <f>GV760</f>
        <v/>
      </c>
      <c r="GW752" s="401">
        <f>GW760</f>
        <v/>
      </c>
      <c r="GX752" s="401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400" t="n">
        <v>51</v>
      </c>
      <c r="B760" s="400">
        <f>B750</f>
        <v/>
      </c>
      <c r="C760" s="400">
        <f>A750</f>
        <v/>
      </c>
      <c r="D760" s="400">
        <f>ROW(A750)</f>
        <v/>
      </c>
      <c r="E760" s="400" t="n"/>
      <c r="F760" s="400">
        <f>IF(F750&lt;&gt;"",F750,"")</f>
        <v/>
      </c>
      <c r="G760" s="400">
        <f>IF(G750&lt;&gt;"",G750,"")</f>
        <v/>
      </c>
      <c r="H760" s="400" t="n">
        <v>0</v>
      </c>
      <c r="I760" s="400" t="n"/>
      <c r="J760" s="400" t="n"/>
      <c r="K760" s="400" t="n"/>
      <c r="L760" s="400" t="n"/>
      <c r="M760" s="400" t="n"/>
      <c r="N760" s="400" t="n"/>
      <c r="O760" s="400" t="n">
        <v>0</v>
      </c>
      <c r="P760" s="400" t="n">
        <v>0</v>
      </c>
      <c r="Q760" s="400" t="n">
        <v>0</v>
      </c>
      <c r="R760" s="400" t="n">
        <v>0</v>
      </c>
      <c r="S760" s="400" t="n">
        <v>0</v>
      </c>
      <c r="T760" s="400" t="n">
        <v>0</v>
      </c>
      <c r="U760" s="400" t="n">
        <v>0</v>
      </c>
      <c r="V760" s="400" t="n">
        <v>0</v>
      </c>
      <c r="W760" s="400" t="n">
        <v>0</v>
      </c>
      <c r="X760" s="400" t="n">
        <v>0</v>
      </c>
      <c r="Y760" s="400" t="n">
        <v>0</v>
      </c>
      <c r="Z760" s="400" t="n"/>
      <c r="AA760" s="400" t="n"/>
      <c r="AB760" s="400" t="n"/>
      <c r="AC760" s="400" t="n"/>
      <c r="AD760" s="400" t="n"/>
      <c r="AE760" s="400" t="n"/>
      <c r="AF760" s="400" t="n"/>
      <c r="AG760" s="400" t="n"/>
      <c r="AH760" s="400" t="n"/>
      <c r="AI760" s="400" t="n"/>
      <c r="AJ760" s="400" t="n"/>
      <c r="AK760" s="400" t="n"/>
      <c r="AL760" s="400" t="n"/>
      <c r="AM760" s="400" t="n"/>
      <c r="AN760" s="400" t="n"/>
      <c r="AO760" s="400">
        <f>ROUND(BX760,0)</f>
        <v/>
      </c>
      <c r="AP760" s="400">
        <f>ROUND(BY760,0)</f>
        <v/>
      </c>
      <c r="AQ760" s="400">
        <f>ROUND(BZ760,0)</f>
        <v/>
      </c>
      <c r="AR760" s="400">
        <f>ROUND(CA760,0)</f>
        <v/>
      </c>
      <c r="AS760" s="400">
        <f>ROUND(CB760,0)</f>
        <v/>
      </c>
      <c r="AT760" s="400">
        <f>ROUND(CC760,0)</f>
        <v/>
      </c>
      <c r="AU760" s="400">
        <f>ROUND(CD760,0)</f>
        <v/>
      </c>
      <c r="AV760" s="400">
        <f>ROUND(CE760,0)</f>
        <v/>
      </c>
      <c r="AW760" s="400">
        <f>ROUND(CF760,0)</f>
        <v/>
      </c>
      <c r="AX760" s="400">
        <f>ROUND(CG760,0)</f>
        <v/>
      </c>
      <c r="AY760" s="400">
        <f>ROUND(CH760,0)</f>
        <v/>
      </c>
      <c r="AZ760" s="400">
        <f>ROUND(CI760,0)</f>
        <v/>
      </c>
      <c r="BA760" s="400">
        <f>ROUND(CJ760,0)</f>
        <v/>
      </c>
      <c r="BB760" s="400">
        <f>ROUND(CK760,0)</f>
        <v/>
      </c>
      <c r="BC760" s="400">
        <f>ROUND(CL760,0)</f>
        <v/>
      </c>
      <c r="BD760" s="400">
        <f>ROUND(CM760,0)</f>
        <v/>
      </c>
      <c r="BE760" s="400" t="n"/>
      <c r="BF760" s="400" t="n"/>
      <c r="BG760" s="400" t="n"/>
      <c r="BH760" s="400" t="n"/>
      <c r="BI760" s="400" t="n"/>
      <c r="BJ760" s="400" t="n"/>
      <c r="BK760" s="400" t="n"/>
      <c r="BL760" s="400" t="n"/>
      <c r="BM760" s="400" t="n"/>
      <c r="BN760" s="400" t="n"/>
      <c r="BO760" s="400" t="n"/>
      <c r="BP760" s="400" t="n"/>
      <c r="BQ760" s="400" t="n"/>
      <c r="BR760" s="400" t="n"/>
      <c r="BS760" s="400" t="n"/>
      <c r="BT760" s="400" t="n"/>
      <c r="BU760" s="400" t="n"/>
      <c r="BV760" s="400" t="n"/>
      <c r="BW760" s="400" t="n"/>
      <c r="BX760" s="400" t="n"/>
      <c r="BY760" s="400" t="n"/>
      <c r="BZ760" s="400" t="n"/>
      <c r="CA760" s="400" t="n"/>
      <c r="CB760" s="400" t="n"/>
      <c r="CC760" s="400" t="n"/>
      <c r="CD760" s="400" t="n"/>
      <c r="CE760" s="400" t="n"/>
      <c r="CF760" s="400" t="n"/>
      <c r="CG760" s="400" t="n"/>
      <c r="CH760" s="400" t="n"/>
      <c r="CI760" s="400" t="n"/>
      <c r="CJ760" s="400" t="n"/>
      <c r="CK760" s="400" t="n"/>
      <c r="CL760" s="400" t="n"/>
      <c r="CM760" s="400" t="n"/>
      <c r="CN760" s="400" t="n"/>
      <c r="CO760" s="400" t="n"/>
      <c r="CP760" s="400" t="n"/>
      <c r="CQ760" s="400" t="n"/>
      <c r="CR760" s="400" t="n"/>
      <c r="CS760" s="400" t="n"/>
      <c r="CT760" s="400" t="n"/>
      <c r="CU760" s="400" t="n"/>
      <c r="CV760" s="400" t="n"/>
      <c r="CW760" s="400" t="n"/>
      <c r="CX760" s="400" t="n"/>
      <c r="CY760" s="400" t="n"/>
      <c r="CZ760" s="400" t="n"/>
      <c r="DA760" s="400" t="n"/>
      <c r="DB760" s="400" t="n"/>
      <c r="DC760" s="400" t="n"/>
      <c r="DD760" s="400" t="n"/>
      <c r="DE760" s="400" t="n"/>
      <c r="DF760" s="400" t="n"/>
      <c r="DG760" s="401" t="n"/>
      <c r="DH760" s="401" t="n"/>
      <c r="DI760" s="401" t="n"/>
      <c r="DJ760" s="401" t="n"/>
      <c r="DK760" s="401" t="n"/>
      <c r="DL760" s="401" t="n"/>
      <c r="DM760" s="401" t="n"/>
      <c r="DN760" s="401" t="n"/>
      <c r="DO760" s="401" t="n"/>
      <c r="DP760" s="401" t="n"/>
      <c r="DQ760" s="401" t="n"/>
      <c r="DR760" s="401" t="n"/>
      <c r="DS760" s="401" t="n"/>
      <c r="DT760" s="401" t="n"/>
      <c r="DU760" s="401" t="n"/>
      <c r="DV760" s="401" t="n"/>
      <c r="DW760" s="401" t="n"/>
      <c r="DX760" s="401" t="n"/>
      <c r="DY760" s="401" t="n"/>
      <c r="DZ760" s="401" t="n"/>
      <c r="EA760" s="401" t="n"/>
      <c r="EB760" s="401" t="n"/>
      <c r="EC760" s="401" t="n"/>
      <c r="ED760" s="401" t="n"/>
      <c r="EE760" s="401" t="n"/>
      <c r="EF760" s="401" t="n"/>
      <c r="EG760" s="401" t="n"/>
      <c r="EH760" s="401" t="n"/>
      <c r="EI760" s="401" t="n"/>
      <c r="EJ760" s="401" t="n"/>
      <c r="EK760" s="401" t="n"/>
      <c r="EL760" s="401" t="n"/>
      <c r="EM760" s="401" t="n"/>
      <c r="EN760" s="401" t="n"/>
      <c r="EO760" s="401" t="n"/>
      <c r="EP760" s="401" t="n"/>
      <c r="EQ760" s="401" t="n"/>
      <c r="ER760" s="401" t="n"/>
      <c r="ES760" s="401" t="n"/>
      <c r="ET760" s="401" t="n"/>
      <c r="EU760" s="401" t="n"/>
      <c r="EV760" s="401" t="n"/>
      <c r="EW760" s="401" t="n"/>
      <c r="EX760" s="401" t="n"/>
      <c r="EY760" s="401" t="n"/>
      <c r="EZ760" s="401" t="n"/>
      <c r="FA760" s="401" t="n"/>
      <c r="FB760" s="401" t="n"/>
      <c r="FC760" s="401" t="n"/>
      <c r="FD760" s="401" t="n"/>
      <c r="FE760" s="401" t="n"/>
      <c r="FF760" s="401" t="n"/>
      <c r="FG760" s="401" t="n"/>
      <c r="FH760" s="401" t="n"/>
      <c r="FI760" s="401" t="n"/>
      <c r="FJ760" s="401" t="n"/>
      <c r="FK760" s="401" t="n"/>
      <c r="FL760" s="401" t="n"/>
      <c r="FM760" s="401" t="n"/>
      <c r="FN760" s="401" t="n"/>
      <c r="FO760" s="401" t="n"/>
      <c r="FP760" s="401" t="n"/>
      <c r="FQ760" s="401" t="n"/>
      <c r="FR760" s="401" t="n"/>
      <c r="FS760" s="401" t="n"/>
      <c r="FT760" s="401" t="n"/>
      <c r="FU760" s="401" t="n"/>
      <c r="FV760" s="401" t="n"/>
      <c r="FW760" s="401" t="n"/>
      <c r="FX760" s="401" t="n"/>
      <c r="FY760" s="401" t="n"/>
      <c r="FZ760" s="401" t="n"/>
      <c r="GA760" s="401" t="n"/>
      <c r="GB760" s="401" t="n"/>
      <c r="GC760" s="401" t="n"/>
      <c r="GD760" s="401" t="n"/>
      <c r="GE760" s="401" t="n"/>
      <c r="GF760" s="401" t="n"/>
      <c r="GG760" s="401" t="n"/>
      <c r="GH760" s="401" t="n"/>
      <c r="GI760" s="401" t="n"/>
      <c r="GJ760" s="401" t="n"/>
      <c r="GK760" s="401" t="n"/>
      <c r="GL760" s="401" t="n"/>
      <c r="GM760" s="401" t="n"/>
      <c r="GN760" s="401" t="n"/>
      <c r="GO760" s="401" t="n"/>
      <c r="GP760" s="401" t="n"/>
      <c r="GQ760" s="401" t="n"/>
      <c r="GR760" s="401" t="n"/>
      <c r="GS760" s="401" t="n"/>
      <c r="GT760" s="401" t="n"/>
      <c r="GU760" s="401" t="n"/>
      <c r="GV760" s="401" t="n"/>
      <c r="GW760" s="401" t="n"/>
      <c r="GX760" s="401" t="n">
        <v>0</v>
      </c>
    </row>
    <row r="761"/>
    <row r="762">
      <c r="A762" s="402" t="n">
        <v>50</v>
      </c>
      <c r="B762" s="402" t="n">
        <v>0</v>
      </c>
      <c r="C762" s="402" t="n">
        <v>0</v>
      </c>
      <c r="D762" s="402" t="n">
        <v>1</v>
      </c>
      <c r="E762" s="402" t="n">
        <v>201</v>
      </c>
      <c r="F762" s="402">
        <f>ROUND(Source!O760,O762)</f>
        <v/>
      </c>
      <c r="G762" s="402" t="inlineStr">
        <is>
          <t>ПЗ</t>
        </is>
      </c>
      <c r="H762" s="402" t="inlineStr">
        <is>
          <t>Прямые затраты</t>
        </is>
      </c>
      <c r="I762" s="402" t="n"/>
      <c r="J762" s="402" t="n"/>
      <c r="K762" s="402" t="n">
        <v>201</v>
      </c>
      <c r="L762" s="402" t="n">
        <v>1</v>
      </c>
      <c r="M762" s="402" t="n">
        <v>3</v>
      </c>
      <c r="N762" s="402" t="inlineStr"/>
      <c r="O762" s="402" t="n">
        <v>0</v>
      </c>
      <c r="P762" s="402" t="n"/>
      <c r="Q762" s="402" t="n"/>
      <c r="R762" s="402" t="n"/>
      <c r="S762" s="402" t="n"/>
      <c r="T762" s="402" t="n"/>
      <c r="U762" s="402" t="n"/>
      <c r="V762" s="402" t="n"/>
      <c r="W762" s="402" t="n">
        <v>0</v>
      </c>
      <c r="X762" s="402" t="n">
        <v>1</v>
      </c>
      <c r="Y762" s="402" t="n">
        <v>0</v>
      </c>
      <c r="Z762" s="402" t="n"/>
      <c r="AA762" s="402" t="n"/>
      <c r="AB762" s="402" t="n"/>
    </row>
    <row r="763">
      <c r="A763" s="402" t="n">
        <v>50</v>
      </c>
      <c r="B763" s="402" t="n">
        <v>0</v>
      </c>
      <c r="C763" s="402" t="n">
        <v>0</v>
      </c>
      <c r="D763" s="402" t="n">
        <v>1</v>
      </c>
      <c r="E763" s="402" t="n">
        <v>202</v>
      </c>
      <c r="F763" s="402">
        <f>ROUND(Source!P760,O763)</f>
        <v/>
      </c>
      <c r="G763" s="402" t="inlineStr">
        <is>
          <t>СтМатОб</t>
        </is>
      </c>
      <c r="H763" s="402" t="inlineStr">
        <is>
          <t>Стоимость материальных ресурсов (всего)</t>
        </is>
      </c>
      <c r="I763" s="402" t="n"/>
      <c r="J763" s="402" t="n"/>
      <c r="K763" s="402" t="n">
        <v>202</v>
      </c>
      <c r="L763" s="402" t="n">
        <v>2</v>
      </c>
      <c r="M763" s="402" t="n">
        <v>3</v>
      </c>
      <c r="N763" s="402" t="inlineStr"/>
      <c r="O763" s="402" t="n">
        <v>0</v>
      </c>
      <c r="P763" s="402" t="n"/>
      <c r="Q763" s="402" t="n"/>
      <c r="R763" s="402" t="n"/>
      <c r="S763" s="402" t="n"/>
      <c r="T763" s="402" t="n"/>
      <c r="U763" s="402" t="n"/>
      <c r="V763" s="402" t="n"/>
      <c r="W763" s="402" t="n">
        <v>0</v>
      </c>
      <c r="X763" s="402" t="n">
        <v>1</v>
      </c>
      <c r="Y763" s="402" t="n">
        <v>0</v>
      </c>
      <c r="Z763" s="402" t="n"/>
      <c r="AA763" s="402" t="n"/>
      <c r="AB763" s="402" t="n"/>
    </row>
    <row r="764">
      <c r="A764" s="402" t="n">
        <v>50</v>
      </c>
      <c r="B764" s="402" t="n">
        <v>0</v>
      </c>
      <c r="C764" s="402" t="n">
        <v>0</v>
      </c>
      <c r="D764" s="402" t="n">
        <v>1</v>
      </c>
      <c r="E764" s="402" t="n">
        <v>222</v>
      </c>
      <c r="F764" s="402">
        <f>ROUND(Source!AO760,O764)</f>
        <v/>
      </c>
      <c r="G764" s="402" t="inlineStr">
        <is>
          <t>СтМатОбЗак</t>
        </is>
      </c>
      <c r="H764" s="402" t="inlineStr">
        <is>
          <t>Стоимость материалов и оборудования заказчика</t>
        </is>
      </c>
      <c r="I764" s="402" t="n"/>
      <c r="J764" s="402" t="n"/>
      <c r="K764" s="402" t="n">
        <v>222</v>
      </c>
      <c r="L764" s="402" t="n">
        <v>3</v>
      </c>
      <c r="M764" s="402" t="n">
        <v>3</v>
      </c>
      <c r="N764" s="402" t="inlineStr"/>
      <c r="O764" s="402" t="n">
        <v>0</v>
      </c>
      <c r="P764" s="402" t="n"/>
      <c r="Q764" s="402" t="n"/>
      <c r="R764" s="402" t="n"/>
      <c r="S764" s="402" t="n"/>
      <c r="T764" s="402" t="n"/>
      <c r="U764" s="402" t="n"/>
      <c r="V764" s="402" t="n"/>
      <c r="W764" s="402" t="n">
        <v>0</v>
      </c>
      <c r="X764" s="402" t="n">
        <v>1</v>
      </c>
      <c r="Y764" s="402" t="n">
        <v>0</v>
      </c>
      <c r="Z764" s="402" t="n"/>
      <c r="AA764" s="402" t="n"/>
      <c r="AB764" s="402" t="n"/>
    </row>
    <row r="765">
      <c r="A765" s="402" t="n">
        <v>50</v>
      </c>
      <c r="B765" s="402" t="n">
        <v>0</v>
      </c>
      <c r="C765" s="402" t="n">
        <v>0</v>
      </c>
      <c r="D765" s="402" t="n">
        <v>1</v>
      </c>
      <c r="E765" s="402" t="n">
        <v>225</v>
      </c>
      <c r="F765" s="402">
        <f>ROUND(Source!AV760,O765)</f>
        <v/>
      </c>
      <c r="G765" s="402" t="inlineStr">
        <is>
          <t>СтМатОбПод</t>
        </is>
      </c>
      <c r="H765" s="402" t="inlineStr">
        <is>
          <t>Стоимость материалов и оборудования подрядчика</t>
        </is>
      </c>
      <c r="I765" s="402" t="n"/>
      <c r="J765" s="402" t="n"/>
      <c r="K765" s="402" t="n">
        <v>225</v>
      </c>
      <c r="L765" s="402" t="n">
        <v>4</v>
      </c>
      <c r="M765" s="402" t="n">
        <v>3</v>
      </c>
      <c r="N765" s="402" t="inlineStr"/>
      <c r="O765" s="402" t="n">
        <v>0</v>
      </c>
      <c r="P765" s="402" t="n"/>
      <c r="Q765" s="402" t="n"/>
      <c r="R765" s="402" t="n"/>
      <c r="S765" s="402" t="n"/>
      <c r="T765" s="402" t="n"/>
      <c r="U765" s="402" t="n"/>
      <c r="V765" s="402" t="n"/>
      <c r="W765" s="402" t="n">
        <v>0</v>
      </c>
      <c r="X765" s="402" t="n">
        <v>1</v>
      </c>
      <c r="Y765" s="402" t="n">
        <v>0</v>
      </c>
      <c r="Z765" s="402" t="n"/>
      <c r="AA765" s="402" t="n"/>
      <c r="AB765" s="402" t="n"/>
    </row>
    <row r="766">
      <c r="A766" s="402" t="n">
        <v>50</v>
      </c>
      <c r="B766" s="402" t="n">
        <v>0</v>
      </c>
      <c r="C766" s="402" t="n">
        <v>0</v>
      </c>
      <c r="D766" s="402" t="n">
        <v>1</v>
      </c>
      <c r="E766" s="402" t="n">
        <v>226</v>
      </c>
      <c r="F766" s="402">
        <f>ROUND(Source!AW760,O766)</f>
        <v/>
      </c>
      <c r="G766" s="402" t="inlineStr">
        <is>
          <t>СтМат</t>
        </is>
      </c>
      <c r="H766" s="402" t="inlineStr">
        <is>
          <t>Стоимость материалов (всего)</t>
        </is>
      </c>
      <c r="I766" s="402" t="n"/>
      <c r="J766" s="402" t="n"/>
      <c r="K766" s="402" t="n">
        <v>226</v>
      </c>
      <c r="L766" s="402" t="n">
        <v>5</v>
      </c>
      <c r="M766" s="402" t="n">
        <v>3</v>
      </c>
      <c r="N766" s="402" t="inlineStr"/>
      <c r="O766" s="402" t="n">
        <v>0</v>
      </c>
      <c r="P766" s="402" t="n"/>
      <c r="Q766" s="402" t="n"/>
      <c r="R766" s="402" t="n"/>
      <c r="S766" s="402" t="n"/>
      <c r="T766" s="402" t="n"/>
      <c r="U766" s="402" t="n"/>
      <c r="V766" s="402" t="n"/>
      <c r="W766" s="402" t="n">
        <v>0</v>
      </c>
      <c r="X766" s="402" t="n">
        <v>1</v>
      </c>
      <c r="Y766" s="402" t="n">
        <v>0</v>
      </c>
      <c r="Z766" s="402" t="n"/>
      <c r="AA766" s="402" t="n"/>
      <c r="AB766" s="402" t="n"/>
    </row>
    <row r="767">
      <c r="A767" s="402" t="n">
        <v>50</v>
      </c>
      <c r="B767" s="402" t="n">
        <v>0</v>
      </c>
      <c r="C767" s="402" t="n">
        <v>0</v>
      </c>
      <c r="D767" s="402" t="n">
        <v>1</v>
      </c>
      <c r="E767" s="402" t="n">
        <v>227</v>
      </c>
      <c r="F767" s="402">
        <f>ROUND(Source!AX760,O767)</f>
        <v/>
      </c>
      <c r="G767" s="402" t="inlineStr">
        <is>
          <t>СтМатЗак</t>
        </is>
      </c>
      <c r="H767" s="402" t="inlineStr">
        <is>
          <t>Стоимость материалов заказчика</t>
        </is>
      </c>
      <c r="I767" s="402" t="n"/>
      <c r="J767" s="402" t="n"/>
      <c r="K767" s="402" t="n">
        <v>227</v>
      </c>
      <c r="L767" s="402" t="n">
        <v>6</v>
      </c>
      <c r="M767" s="402" t="n">
        <v>3</v>
      </c>
      <c r="N767" s="402" t="inlineStr"/>
      <c r="O767" s="402" t="n">
        <v>0</v>
      </c>
      <c r="P767" s="402" t="n"/>
      <c r="Q767" s="402" t="n"/>
      <c r="R767" s="402" t="n"/>
      <c r="S767" s="402" t="n"/>
      <c r="T767" s="402" t="n"/>
      <c r="U767" s="402" t="n"/>
      <c r="V767" s="402" t="n"/>
      <c r="W767" s="402" t="n">
        <v>0</v>
      </c>
      <c r="X767" s="402" t="n">
        <v>1</v>
      </c>
      <c r="Y767" s="402" t="n">
        <v>0</v>
      </c>
      <c r="Z767" s="402" t="n"/>
      <c r="AA767" s="402" t="n"/>
      <c r="AB767" s="402" t="n"/>
    </row>
    <row r="768">
      <c r="A768" s="402" t="n">
        <v>50</v>
      </c>
      <c r="B768" s="402" t="n">
        <v>0</v>
      </c>
      <c r="C768" s="402" t="n">
        <v>0</v>
      </c>
      <c r="D768" s="402" t="n">
        <v>1</v>
      </c>
      <c r="E768" s="402" t="n">
        <v>228</v>
      </c>
      <c r="F768" s="402">
        <f>ROUND(Source!AY760,O768)</f>
        <v/>
      </c>
      <c r="G768" s="402" t="inlineStr">
        <is>
          <t>СтМатПод</t>
        </is>
      </c>
      <c r="H768" s="402" t="inlineStr">
        <is>
          <t>Стоимость материалов подрядчика</t>
        </is>
      </c>
      <c r="I768" s="402" t="n"/>
      <c r="J768" s="402" t="n"/>
      <c r="K768" s="402" t="n">
        <v>228</v>
      </c>
      <c r="L768" s="402" t="n">
        <v>7</v>
      </c>
      <c r="M768" s="402" t="n">
        <v>3</v>
      </c>
      <c r="N768" s="402" t="inlineStr"/>
      <c r="O768" s="402" t="n">
        <v>0</v>
      </c>
      <c r="P768" s="402" t="n"/>
      <c r="Q768" s="402" t="n"/>
      <c r="R768" s="402" t="n"/>
      <c r="S768" s="402" t="n"/>
      <c r="T768" s="402" t="n"/>
      <c r="U768" s="402" t="n"/>
      <c r="V768" s="402" t="n"/>
      <c r="W768" s="402" t="n">
        <v>0</v>
      </c>
      <c r="X768" s="402" t="n">
        <v>1</v>
      </c>
      <c r="Y768" s="402" t="n">
        <v>0</v>
      </c>
      <c r="Z768" s="402" t="n"/>
      <c r="AA768" s="402" t="n"/>
      <c r="AB768" s="402" t="n"/>
    </row>
    <row r="769">
      <c r="A769" s="402" t="n">
        <v>50</v>
      </c>
      <c r="B769" s="402" t="n">
        <v>0</v>
      </c>
      <c r="C769" s="402" t="n">
        <v>0</v>
      </c>
      <c r="D769" s="402" t="n">
        <v>1</v>
      </c>
      <c r="E769" s="402" t="n">
        <v>216</v>
      </c>
      <c r="F769" s="402">
        <f>ROUND(Source!AP760,O769)</f>
        <v/>
      </c>
      <c r="G769" s="402" t="inlineStr">
        <is>
          <t>Оборуд</t>
        </is>
      </c>
      <c r="H769" s="402" t="inlineStr">
        <is>
          <t>Стоимость оборудования (всего)</t>
        </is>
      </c>
      <c r="I769" s="402" t="n"/>
      <c r="J769" s="402" t="n"/>
      <c r="K769" s="402" t="n">
        <v>216</v>
      </c>
      <c r="L769" s="402" t="n">
        <v>8</v>
      </c>
      <c r="M769" s="402" t="n">
        <v>3</v>
      </c>
      <c r="N769" s="402" t="inlineStr"/>
      <c r="O769" s="402" t="n">
        <v>0</v>
      </c>
      <c r="P769" s="402" t="n"/>
      <c r="Q769" s="402" t="n"/>
      <c r="R769" s="402" t="n"/>
      <c r="S769" s="402" t="n"/>
      <c r="T769" s="402" t="n"/>
      <c r="U769" s="402" t="n"/>
      <c r="V769" s="402" t="n"/>
      <c r="W769" s="402" t="n">
        <v>0</v>
      </c>
      <c r="X769" s="402" t="n">
        <v>1</v>
      </c>
      <c r="Y769" s="402" t="n">
        <v>0</v>
      </c>
      <c r="Z769" s="402" t="n"/>
      <c r="AA769" s="402" t="n"/>
      <c r="AB769" s="402" t="n"/>
    </row>
    <row r="770">
      <c r="A770" s="402" t="n">
        <v>50</v>
      </c>
      <c r="B770" s="402" t="n">
        <v>0</v>
      </c>
      <c r="C770" s="402" t="n">
        <v>0</v>
      </c>
      <c r="D770" s="402" t="n">
        <v>1</v>
      </c>
      <c r="E770" s="402" t="n">
        <v>223</v>
      </c>
      <c r="F770" s="402">
        <f>ROUND(Source!AQ760,O770)</f>
        <v/>
      </c>
      <c r="G770" s="402" t="inlineStr">
        <is>
          <t>ОборудЗак</t>
        </is>
      </c>
      <c r="H770" s="402" t="inlineStr">
        <is>
          <t>Стоимость оборудования заказчика</t>
        </is>
      </c>
      <c r="I770" s="402" t="n"/>
      <c r="J770" s="402" t="n"/>
      <c r="K770" s="402" t="n">
        <v>223</v>
      </c>
      <c r="L770" s="402" t="n">
        <v>9</v>
      </c>
      <c r="M770" s="402" t="n">
        <v>3</v>
      </c>
      <c r="N770" s="402" t="inlineStr"/>
      <c r="O770" s="402" t="n">
        <v>0</v>
      </c>
      <c r="P770" s="402" t="n"/>
      <c r="Q770" s="402" t="n"/>
      <c r="R770" s="402" t="n"/>
      <c r="S770" s="402" t="n"/>
      <c r="T770" s="402" t="n"/>
      <c r="U770" s="402" t="n"/>
      <c r="V770" s="402" t="n"/>
      <c r="W770" s="402" t="n">
        <v>0</v>
      </c>
      <c r="X770" s="402" t="n">
        <v>1</v>
      </c>
      <c r="Y770" s="402" t="n">
        <v>0</v>
      </c>
      <c r="Z770" s="402" t="n"/>
      <c r="AA770" s="402" t="n"/>
      <c r="AB770" s="402" t="n"/>
    </row>
    <row r="771">
      <c r="A771" s="402" t="n">
        <v>50</v>
      </c>
      <c r="B771" s="402" t="n">
        <v>0</v>
      </c>
      <c r="C771" s="402" t="n">
        <v>0</v>
      </c>
      <c r="D771" s="402" t="n">
        <v>1</v>
      </c>
      <c r="E771" s="402" t="n">
        <v>229</v>
      </c>
      <c r="F771" s="402">
        <f>ROUND(Source!AZ760,O771)</f>
        <v/>
      </c>
      <c r="G771" s="402" t="inlineStr">
        <is>
          <t>ОборудПод</t>
        </is>
      </c>
      <c r="H771" s="402" t="inlineStr">
        <is>
          <t>Стоимость оборудования подрядчика</t>
        </is>
      </c>
      <c r="I771" s="402" t="n"/>
      <c r="J771" s="402" t="n"/>
      <c r="K771" s="402" t="n">
        <v>229</v>
      </c>
      <c r="L771" s="402" t="n">
        <v>10</v>
      </c>
      <c r="M771" s="402" t="n">
        <v>3</v>
      </c>
      <c r="N771" s="402" t="inlineStr"/>
      <c r="O771" s="402" t="n">
        <v>0</v>
      </c>
      <c r="P771" s="402" t="n"/>
      <c r="Q771" s="402" t="n"/>
      <c r="R771" s="402" t="n"/>
      <c r="S771" s="402" t="n"/>
      <c r="T771" s="402" t="n"/>
      <c r="U771" s="402" t="n"/>
      <c r="V771" s="402" t="n"/>
      <c r="W771" s="402" t="n">
        <v>0</v>
      </c>
      <c r="X771" s="402" t="n">
        <v>1</v>
      </c>
      <c r="Y771" s="402" t="n">
        <v>0</v>
      </c>
      <c r="Z771" s="402" t="n"/>
      <c r="AA771" s="402" t="n"/>
      <c r="AB771" s="402" t="n"/>
    </row>
    <row r="772">
      <c r="A772" s="402" t="n">
        <v>50</v>
      </c>
      <c r="B772" s="402" t="n">
        <v>0</v>
      </c>
      <c r="C772" s="402" t="n">
        <v>0</v>
      </c>
      <c r="D772" s="402" t="n">
        <v>1</v>
      </c>
      <c r="E772" s="402" t="n">
        <v>203</v>
      </c>
      <c r="F772" s="402">
        <f>ROUND(Source!Q760,O772)</f>
        <v/>
      </c>
      <c r="G772" s="402" t="inlineStr">
        <is>
          <t>ЭММ</t>
        </is>
      </c>
      <c r="H772" s="402" t="inlineStr">
        <is>
          <t>Эксплуатация машин</t>
        </is>
      </c>
      <c r="I772" s="402" t="n"/>
      <c r="J772" s="402" t="n"/>
      <c r="K772" s="402" t="n">
        <v>203</v>
      </c>
      <c r="L772" s="402" t="n">
        <v>11</v>
      </c>
      <c r="M772" s="402" t="n">
        <v>3</v>
      </c>
      <c r="N772" s="402" t="inlineStr"/>
      <c r="O772" s="402" t="n">
        <v>0</v>
      </c>
      <c r="P772" s="402" t="n"/>
      <c r="Q772" s="402" t="n"/>
      <c r="R772" s="402" t="n"/>
      <c r="S772" s="402" t="n"/>
      <c r="T772" s="402" t="n"/>
      <c r="U772" s="402" t="n"/>
      <c r="V772" s="402" t="n"/>
      <c r="W772" s="402" t="n">
        <v>0</v>
      </c>
      <c r="X772" s="402" t="n">
        <v>1</v>
      </c>
      <c r="Y772" s="402" t="n">
        <v>0</v>
      </c>
      <c r="Z772" s="402" t="n"/>
      <c r="AA772" s="402" t="n"/>
      <c r="AB772" s="402" t="n"/>
    </row>
    <row r="773">
      <c r="A773" s="402" t="n">
        <v>50</v>
      </c>
      <c r="B773" s="402" t="n">
        <v>0</v>
      </c>
      <c r="C773" s="402" t="n">
        <v>0</v>
      </c>
      <c r="D773" s="402" t="n">
        <v>1</v>
      </c>
      <c r="E773" s="402" t="n">
        <v>231</v>
      </c>
      <c r="F773" s="402">
        <f>ROUND(Source!BB760,O773)</f>
        <v/>
      </c>
      <c r="G773" s="402" t="inlineStr">
        <is>
          <t>ЭММсНРиСП</t>
        </is>
      </c>
      <c r="H773" s="402" t="inlineStr">
        <is>
          <t>Эксплуатация машин по ТСН-2001.16</t>
        </is>
      </c>
      <c r="I773" s="402" t="n"/>
      <c r="J773" s="402" t="n"/>
      <c r="K773" s="402" t="n">
        <v>231</v>
      </c>
      <c r="L773" s="402" t="n">
        <v>12</v>
      </c>
      <c r="M773" s="402" t="n">
        <v>3</v>
      </c>
      <c r="N773" s="402" t="inlineStr"/>
      <c r="O773" s="402" t="n">
        <v>0</v>
      </c>
      <c r="P773" s="402" t="n"/>
      <c r="Q773" s="402" t="n"/>
      <c r="R773" s="402" t="n"/>
      <c r="S773" s="402" t="n"/>
      <c r="T773" s="402" t="n"/>
      <c r="U773" s="402" t="n"/>
      <c r="V773" s="402" t="n"/>
      <c r="W773" s="402" t="n">
        <v>0</v>
      </c>
      <c r="X773" s="402" t="n">
        <v>1</v>
      </c>
      <c r="Y773" s="402" t="n">
        <v>0</v>
      </c>
      <c r="Z773" s="402" t="n"/>
      <c r="AA773" s="402" t="n"/>
      <c r="AB773" s="402" t="n"/>
    </row>
    <row r="774">
      <c r="A774" s="402" t="n">
        <v>50</v>
      </c>
      <c r="B774" s="402" t="n">
        <v>0</v>
      </c>
      <c r="C774" s="402" t="n">
        <v>0</v>
      </c>
      <c r="D774" s="402" t="n">
        <v>1</v>
      </c>
      <c r="E774" s="402" t="n">
        <v>204</v>
      </c>
      <c r="F774" s="402">
        <f>ROUND(Source!R760,O774)</f>
        <v/>
      </c>
      <c r="G774" s="402" t="inlineStr">
        <is>
          <t>ЗПМ</t>
        </is>
      </c>
      <c r="H774" s="402" t="inlineStr">
        <is>
          <t>ЗП машинистов</t>
        </is>
      </c>
      <c r="I774" s="402" t="n"/>
      <c r="J774" s="402" t="n"/>
      <c r="K774" s="402" t="n">
        <v>204</v>
      </c>
      <c r="L774" s="402" t="n">
        <v>13</v>
      </c>
      <c r="M774" s="402" t="n">
        <v>3</v>
      </c>
      <c r="N774" s="402" t="inlineStr"/>
      <c r="O774" s="402" t="n">
        <v>0</v>
      </c>
      <c r="P774" s="402" t="n"/>
      <c r="Q774" s="402" t="n"/>
      <c r="R774" s="402" t="n"/>
      <c r="S774" s="402" t="n"/>
      <c r="T774" s="402" t="n"/>
      <c r="U774" s="402" t="n"/>
      <c r="V774" s="402" t="n"/>
      <c r="W774" s="402" t="n">
        <v>0</v>
      </c>
      <c r="X774" s="402" t="n">
        <v>1</v>
      </c>
      <c r="Y774" s="402" t="n">
        <v>0</v>
      </c>
      <c r="Z774" s="402" t="n"/>
      <c r="AA774" s="402" t="n"/>
      <c r="AB774" s="402" t="n"/>
    </row>
    <row r="775">
      <c r="A775" s="402" t="n">
        <v>50</v>
      </c>
      <c r="B775" s="402" t="n">
        <v>0</v>
      </c>
      <c r="C775" s="402" t="n">
        <v>0</v>
      </c>
      <c r="D775" s="402" t="n">
        <v>1</v>
      </c>
      <c r="E775" s="402" t="n">
        <v>205</v>
      </c>
      <c r="F775" s="402">
        <f>ROUND(Source!S760,O775)</f>
        <v/>
      </c>
      <c r="G775" s="402" t="inlineStr">
        <is>
          <t>ОЗП</t>
        </is>
      </c>
      <c r="H775" s="402" t="inlineStr">
        <is>
          <t>Основная ЗП рабочих</t>
        </is>
      </c>
      <c r="I775" s="402" t="n"/>
      <c r="J775" s="402" t="n"/>
      <c r="K775" s="402" t="n">
        <v>205</v>
      </c>
      <c r="L775" s="402" t="n">
        <v>14</v>
      </c>
      <c r="M775" s="402" t="n">
        <v>3</v>
      </c>
      <c r="N775" s="402" t="inlineStr"/>
      <c r="O775" s="402" t="n">
        <v>0</v>
      </c>
      <c r="P775" s="402" t="n"/>
      <c r="Q775" s="402" t="n"/>
      <c r="R775" s="402" t="n"/>
      <c r="S775" s="402" t="n"/>
      <c r="T775" s="402" t="n"/>
      <c r="U775" s="402" t="n"/>
      <c r="V775" s="402" t="n"/>
      <c r="W775" s="402" t="n">
        <v>0</v>
      </c>
      <c r="X775" s="402" t="n">
        <v>1</v>
      </c>
      <c r="Y775" s="402" t="n">
        <v>0</v>
      </c>
      <c r="Z775" s="402" t="n"/>
      <c r="AA775" s="402" t="n"/>
      <c r="AB775" s="402" t="n"/>
    </row>
    <row r="776">
      <c r="A776" s="402" t="n">
        <v>50</v>
      </c>
      <c r="B776" s="402" t="n">
        <v>0</v>
      </c>
      <c r="C776" s="402" t="n">
        <v>0</v>
      </c>
      <c r="D776" s="402" t="n">
        <v>1</v>
      </c>
      <c r="E776" s="402" t="n">
        <v>232</v>
      </c>
      <c r="F776" s="402">
        <f>ROUND(Source!BC760,O776)</f>
        <v/>
      </c>
      <c r="G776" s="402" t="inlineStr">
        <is>
          <t>ОЗПсНРиСП</t>
        </is>
      </c>
      <c r="H776" s="402" t="inlineStr">
        <is>
          <t>Основная ЗП рабочих по ТСН-2001.16</t>
        </is>
      </c>
      <c r="I776" s="402" t="n"/>
      <c r="J776" s="402" t="n"/>
      <c r="K776" s="402" t="n">
        <v>232</v>
      </c>
      <c r="L776" s="402" t="n">
        <v>15</v>
      </c>
      <c r="M776" s="402" t="n">
        <v>3</v>
      </c>
      <c r="N776" s="402" t="inlineStr"/>
      <c r="O776" s="402" t="n">
        <v>0</v>
      </c>
      <c r="P776" s="402" t="n"/>
      <c r="Q776" s="402" t="n"/>
      <c r="R776" s="402" t="n"/>
      <c r="S776" s="402" t="n"/>
      <c r="T776" s="402" t="n"/>
      <c r="U776" s="402" t="n"/>
      <c r="V776" s="402" t="n"/>
      <c r="W776" s="402" t="n">
        <v>0</v>
      </c>
      <c r="X776" s="402" t="n">
        <v>1</v>
      </c>
      <c r="Y776" s="402" t="n">
        <v>0</v>
      </c>
      <c r="Z776" s="402" t="n"/>
      <c r="AA776" s="402" t="n"/>
      <c r="AB776" s="402" t="n"/>
    </row>
    <row r="777">
      <c r="A777" s="402" t="n">
        <v>50</v>
      </c>
      <c r="B777" s="402" t="n">
        <v>0</v>
      </c>
      <c r="C777" s="402" t="n">
        <v>0</v>
      </c>
      <c r="D777" s="402" t="n">
        <v>1</v>
      </c>
      <c r="E777" s="402" t="n">
        <v>214</v>
      </c>
      <c r="F777" s="402">
        <f>ROUND(Source!AS760,O777)</f>
        <v/>
      </c>
      <c r="G777" s="402" t="inlineStr">
        <is>
          <t>Строит</t>
        </is>
      </c>
      <c r="H777" s="402" t="inlineStr">
        <is>
          <t>Строительные работы с НР и СП</t>
        </is>
      </c>
      <c r="I777" s="402" t="n"/>
      <c r="J777" s="402" t="n"/>
      <c r="K777" s="402" t="n">
        <v>214</v>
      </c>
      <c r="L777" s="402" t="n">
        <v>16</v>
      </c>
      <c r="M777" s="402" t="n">
        <v>3</v>
      </c>
      <c r="N777" s="402" t="inlineStr"/>
      <c r="O777" s="402" t="n">
        <v>0</v>
      </c>
      <c r="P777" s="402" t="n"/>
      <c r="Q777" s="402" t="n"/>
      <c r="R777" s="402" t="n"/>
      <c r="S777" s="402" t="n"/>
      <c r="T777" s="402" t="n"/>
      <c r="U777" s="402" t="n"/>
      <c r="V777" s="402" t="n"/>
      <c r="W777" s="402" t="n">
        <v>0</v>
      </c>
      <c r="X777" s="402" t="n">
        <v>1</v>
      </c>
      <c r="Y777" s="402" t="n">
        <v>0</v>
      </c>
      <c r="Z777" s="402" t="n"/>
      <c r="AA777" s="402" t="n"/>
      <c r="AB777" s="402" t="n"/>
    </row>
    <row r="778">
      <c r="A778" s="402" t="n">
        <v>50</v>
      </c>
      <c r="B778" s="402" t="n">
        <v>0</v>
      </c>
      <c r="C778" s="402" t="n">
        <v>0</v>
      </c>
      <c r="D778" s="402" t="n">
        <v>1</v>
      </c>
      <c r="E778" s="402" t="n">
        <v>215</v>
      </c>
      <c r="F778" s="402">
        <f>ROUND(Source!AT760,O778)</f>
        <v/>
      </c>
      <c r="G778" s="402" t="inlineStr">
        <is>
          <t>Монтаж</t>
        </is>
      </c>
      <c r="H778" s="402" t="inlineStr">
        <is>
          <t>Монтажные работы с НР и СП</t>
        </is>
      </c>
      <c r="I778" s="402" t="n"/>
      <c r="J778" s="402" t="n"/>
      <c r="K778" s="402" t="n">
        <v>215</v>
      </c>
      <c r="L778" s="402" t="n">
        <v>17</v>
      </c>
      <c r="M778" s="402" t="n">
        <v>3</v>
      </c>
      <c r="N778" s="402" t="inlineStr"/>
      <c r="O778" s="402" t="n">
        <v>0</v>
      </c>
      <c r="P778" s="402" t="n"/>
      <c r="Q778" s="402" t="n"/>
      <c r="R778" s="402" t="n"/>
      <c r="S778" s="402" t="n"/>
      <c r="T778" s="402" t="n"/>
      <c r="U778" s="402" t="n"/>
      <c r="V778" s="402" t="n"/>
      <c r="W778" s="402" t="n">
        <v>0</v>
      </c>
      <c r="X778" s="402" t="n">
        <v>1</v>
      </c>
      <c r="Y778" s="402" t="n">
        <v>0</v>
      </c>
      <c r="Z778" s="402" t="n"/>
      <c r="AA778" s="402" t="n"/>
      <c r="AB778" s="402" t="n"/>
    </row>
    <row r="779">
      <c r="A779" s="402" t="n">
        <v>50</v>
      </c>
      <c r="B779" s="402" t="n">
        <v>0</v>
      </c>
      <c r="C779" s="402" t="n">
        <v>0</v>
      </c>
      <c r="D779" s="402" t="n">
        <v>1</v>
      </c>
      <c r="E779" s="402" t="n">
        <v>217</v>
      </c>
      <c r="F779" s="402">
        <f>ROUND(Source!AU760,O779)</f>
        <v/>
      </c>
      <c r="G779" s="402" t="inlineStr">
        <is>
          <t>Прочие</t>
        </is>
      </c>
      <c r="H779" s="402" t="inlineStr">
        <is>
          <t>Прочие работы с НР и СП</t>
        </is>
      </c>
      <c r="I779" s="402" t="n"/>
      <c r="J779" s="402" t="n"/>
      <c r="K779" s="402" t="n">
        <v>217</v>
      </c>
      <c r="L779" s="402" t="n">
        <v>18</v>
      </c>
      <c r="M779" s="402" t="n">
        <v>3</v>
      </c>
      <c r="N779" s="402" t="inlineStr"/>
      <c r="O779" s="402" t="n">
        <v>0</v>
      </c>
      <c r="P779" s="402" t="n"/>
      <c r="Q779" s="402" t="n"/>
      <c r="R779" s="402" t="n"/>
      <c r="S779" s="402" t="n"/>
      <c r="T779" s="402" t="n"/>
      <c r="U779" s="402" t="n"/>
      <c r="V779" s="402" t="n"/>
      <c r="W779" s="402" t="n">
        <v>0</v>
      </c>
      <c r="X779" s="402" t="n">
        <v>1</v>
      </c>
      <c r="Y779" s="402" t="n">
        <v>0</v>
      </c>
      <c r="Z779" s="402" t="n"/>
      <c r="AA779" s="402" t="n"/>
      <c r="AB779" s="402" t="n"/>
    </row>
    <row r="780">
      <c r="A780" s="402" t="n">
        <v>50</v>
      </c>
      <c r="B780" s="402" t="n">
        <v>0</v>
      </c>
      <c r="C780" s="402" t="n">
        <v>0</v>
      </c>
      <c r="D780" s="402" t="n">
        <v>1</v>
      </c>
      <c r="E780" s="402" t="n">
        <v>230</v>
      </c>
      <c r="F780" s="402">
        <f>ROUND(Source!BA760,O780)</f>
        <v/>
      </c>
      <c r="G780" s="402" t="inlineStr">
        <is>
          <t>ПрочиеЗатр</t>
        </is>
      </c>
      <c r="H780" s="402" t="inlineStr">
        <is>
          <t>Прочие затраты по ТСН-2001.16</t>
        </is>
      </c>
      <c r="I780" s="402" t="n"/>
      <c r="J780" s="402" t="n"/>
      <c r="K780" s="402" t="n">
        <v>230</v>
      </c>
      <c r="L780" s="402" t="n">
        <v>19</v>
      </c>
      <c r="M780" s="402" t="n">
        <v>3</v>
      </c>
      <c r="N780" s="402" t="inlineStr"/>
      <c r="O780" s="402" t="n">
        <v>0</v>
      </c>
      <c r="P780" s="402" t="n"/>
      <c r="Q780" s="402" t="n"/>
      <c r="R780" s="402" t="n"/>
      <c r="S780" s="402" t="n"/>
      <c r="T780" s="402" t="n"/>
      <c r="U780" s="402" t="n"/>
      <c r="V780" s="402" t="n"/>
      <c r="W780" s="402" t="n">
        <v>0</v>
      </c>
      <c r="X780" s="402" t="n">
        <v>1</v>
      </c>
      <c r="Y780" s="402" t="n">
        <v>0</v>
      </c>
      <c r="Z780" s="402" t="n"/>
      <c r="AA780" s="402" t="n"/>
      <c r="AB780" s="402" t="n"/>
    </row>
    <row r="781">
      <c r="A781" s="402" t="n">
        <v>50</v>
      </c>
      <c r="B781" s="402" t="n">
        <v>0</v>
      </c>
      <c r="C781" s="402" t="n">
        <v>0</v>
      </c>
      <c r="D781" s="402" t="n">
        <v>1</v>
      </c>
      <c r="E781" s="402" t="n">
        <v>206</v>
      </c>
      <c r="F781" s="402">
        <f>ROUND(Source!T760,O781)</f>
        <v/>
      </c>
      <c r="G781" s="402" t="inlineStr">
        <is>
          <t>ВозврМат</t>
        </is>
      </c>
      <c r="H781" s="402" t="inlineStr">
        <is>
          <t>Возврат материалов</t>
        </is>
      </c>
      <c r="I781" s="402" t="n"/>
      <c r="J781" s="402" t="n"/>
      <c r="K781" s="402" t="n">
        <v>206</v>
      </c>
      <c r="L781" s="402" t="n">
        <v>20</v>
      </c>
      <c r="M781" s="402" t="n">
        <v>3</v>
      </c>
      <c r="N781" s="402" t="inlineStr"/>
      <c r="O781" s="402" t="n">
        <v>0</v>
      </c>
      <c r="P781" s="402" t="n"/>
      <c r="Q781" s="402" t="n"/>
      <c r="R781" s="402" t="n"/>
      <c r="S781" s="402" t="n"/>
      <c r="T781" s="402" t="n"/>
      <c r="U781" s="402" t="n"/>
      <c r="V781" s="402" t="n"/>
      <c r="W781" s="402" t="n">
        <v>0</v>
      </c>
      <c r="X781" s="402" t="n">
        <v>1</v>
      </c>
      <c r="Y781" s="402" t="n">
        <v>0</v>
      </c>
      <c r="Z781" s="402" t="n"/>
      <c r="AA781" s="402" t="n"/>
      <c r="AB781" s="402" t="n"/>
    </row>
    <row r="782">
      <c r="A782" s="402" t="n">
        <v>50</v>
      </c>
      <c r="B782" s="402" t="n">
        <v>0</v>
      </c>
      <c r="C782" s="402" t="n">
        <v>0</v>
      </c>
      <c r="D782" s="402" t="n">
        <v>1</v>
      </c>
      <c r="E782" s="402" t="n">
        <v>207</v>
      </c>
      <c r="F782" s="402">
        <f>ROUND(Source!U760,O782)</f>
        <v/>
      </c>
      <c r="G782" s="402" t="inlineStr">
        <is>
          <t>ТрудСтр</t>
        </is>
      </c>
      <c r="H782" s="402" t="inlineStr">
        <is>
          <t>Трудозатраты строителей</t>
        </is>
      </c>
      <c r="I782" s="402" t="n"/>
      <c r="J782" s="402" t="n"/>
      <c r="K782" s="402" t="n">
        <v>207</v>
      </c>
      <c r="L782" s="402" t="n">
        <v>21</v>
      </c>
      <c r="M782" s="402" t="n">
        <v>3</v>
      </c>
      <c r="N782" s="402" t="inlineStr"/>
      <c r="O782" s="402" t="n">
        <v>7</v>
      </c>
      <c r="P782" s="402" t="n"/>
      <c r="Q782" s="402" t="n"/>
      <c r="R782" s="402" t="n"/>
      <c r="S782" s="402" t="n"/>
      <c r="T782" s="402" t="n"/>
      <c r="U782" s="402" t="n"/>
      <c r="V782" s="402" t="n"/>
      <c r="W782" s="402" t="n">
        <v>0</v>
      </c>
      <c r="X782" s="402" t="n">
        <v>1</v>
      </c>
      <c r="Y782" s="402" t="n">
        <v>0</v>
      </c>
      <c r="Z782" s="402" t="n"/>
      <c r="AA782" s="402" t="n"/>
      <c r="AB782" s="402" t="n"/>
    </row>
    <row r="783">
      <c r="A783" s="402" t="n">
        <v>50</v>
      </c>
      <c r="B783" s="402" t="n">
        <v>0</v>
      </c>
      <c r="C783" s="402" t="n">
        <v>0</v>
      </c>
      <c r="D783" s="402" t="n">
        <v>1</v>
      </c>
      <c r="E783" s="402" t="n">
        <v>208</v>
      </c>
      <c r="F783" s="402">
        <f>ROUND(Source!V760,O783)</f>
        <v/>
      </c>
      <c r="G783" s="402" t="inlineStr">
        <is>
          <t>ТрудМаш</t>
        </is>
      </c>
      <c r="H783" s="402" t="inlineStr">
        <is>
          <t>Трудозатраты машинистов</t>
        </is>
      </c>
      <c r="I783" s="402" t="n"/>
      <c r="J783" s="402" t="n"/>
      <c r="K783" s="402" t="n">
        <v>208</v>
      </c>
      <c r="L783" s="402" t="n">
        <v>22</v>
      </c>
      <c r="M783" s="402" t="n">
        <v>3</v>
      </c>
      <c r="N783" s="402" t="inlineStr"/>
      <c r="O783" s="402" t="n">
        <v>7</v>
      </c>
      <c r="P783" s="402" t="n"/>
      <c r="Q783" s="402" t="n"/>
      <c r="R783" s="402" t="n"/>
      <c r="S783" s="402" t="n"/>
      <c r="T783" s="402" t="n"/>
      <c r="U783" s="402" t="n"/>
      <c r="V783" s="402" t="n"/>
      <c r="W783" s="402" t="n">
        <v>0</v>
      </c>
      <c r="X783" s="402" t="n">
        <v>1</v>
      </c>
      <c r="Y783" s="402" t="n">
        <v>0</v>
      </c>
      <c r="Z783" s="402" t="n"/>
      <c r="AA783" s="402" t="n"/>
      <c r="AB783" s="402" t="n"/>
    </row>
    <row r="784">
      <c r="A784" s="402" t="n">
        <v>50</v>
      </c>
      <c r="B784" s="402" t="n">
        <v>0</v>
      </c>
      <c r="C784" s="402" t="n">
        <v>0</v>
      </c>
      <c r="D784" s="402" t="n">
        <v>1</v>
      </c>
      <c r="E784" s="402" t="n">
        <v>209</v>
      </c>
      <c r="F784" s="402">
        <f>ROUND(Source!W760,O784)</f>
        <v/>
      </c>
      <c r="G784" s="402" t="inlineStr">
        <is>
          <t>ТранспМат</t>
        </is>
      </c>
      <c r="H784" s="402" t="inlineStr">
        <is>
          <t>Транспорт материалов</t>
        </is>
      </c>
      <c r="I784" s="402" t="n"/>
      <c r="J784" s="402" t="n"/>
      <c r="K784" s="402" t="n">
        <v>209</v>
      </c>
      <c r="L784" s="402" t="n">
        <v>23</v>
      </c>
      <c r="M784" s="402" t="n">
        <v>3</v>
      </c>
      <c r="N784" s="402" t="inlineStr"/>
      <c r="O784" s="402" t="n">
        <v>0</v>
      </c>
      <c r="P784" s="402" t="n"/>
      <c r="Q784" s="402" t="n"/>
      <c r="R784" s="402" t="n"/>
      <c r="S784" s="402" t="n"/>
      <c r="T784" s="402" t="n"/>
      <c r="U784" s="402" t="n"/>
      <c r="V784" s="402" t="n"/>
      <c r="W784" s="402" t="n">
        <v>0</v>
      </c>
      <c r="X784" s="402" t="n">
        <v>1</v>
      </c>
      <c r="Y784" s="402" t="n">
        <v>0</v>
      </c>
      <c r="Z784" s="402" t="n"/>
      <c r="AA784" s="402" t="n"/>
      <c r="AB784" s="402" t="n"/>
    </row>
    <row r="785">
      <c r="A785" s="402" t="n">
        <v>50</v>
      </c>
      <c r="B785" s="402" t="n">
        <v>0</v>
      </c>
      <c r="C785" s="402" t="n">
        <v>0</v>
      </c>
      <c r="D785" s="402" t="n">
        <v>1</v>
      </c>
      <c r="E785" s="402" t="n">
        <v>233</v>
      </c>
      <c r="F785" s="402">
        <f>ROUND(Source!BD760,O785)</f>
        <v/>
      </c>
      <c r="G785" s="402" t="inlineStr">
        <is>
          <t>Перевозка</t>
        </is>
      </c>
      <c r="H785" s="402" t="inlineStr">
        <is>
          <t>Перевозка грузов</t>
        </is>
      </c>
      <c r="I785" s="402" t="n"/>
      <c r="J785" s="402" t="n"/>
      <c r="K785" s="402" t="n">
        <v>233</v>
      </c>
      <c r="L785" s="402" t="n">
        <v>24</v>
      </c>
      <c r="M785" s="402" t="n">
        <v>3</v>
      </c>
      <c r="N785" s="402" t="inlineStr"/>
      <c r="O785" s="402" t="n">
        <v>0</v>
      </c>
      <c r="P785" s="402" t="n"/>
      <c r="Q785" s="402" t="n"/>
      <c r="R785" s="402" t="n"/>
      <c r="S785" s="402" t="n"/>
      <c r="T785" s="402" t="n"/>
      <c r="U785" s="402" t="n"/>
      <c r="V785" s="402" t="n"/>
      <c r="W785" s="402" t="n">
        <v>0</v>
      </c>
      <c r="X785" s="402" t="n">
        <v>1</v>
      </c>
      <c r="Y785" s="402" t="n">
        <v>0</v>
      </c>
      <c r="Z785" s="402" t="n"/>
      <c r="AA785" s="402" t="n"/>
      <c r="AB785" s="402" t="n"/>
    </row>
    <row r="786">
      <c r="A786" s="402" t="n">
        <v>50</v>
      </c>
      <c r="B786" s="402" t="n">
        <v>0</v>
      </c>
      <c r="C786" s="402" t="n">
        <v>0</v>
      </c>
      <c r="D786" s="402" t="n">
        <v>1</v>
      </c>
      <c r="E786" s="402" t="n">
        <v>210</v>
      </c>
      <c r="F786" s="402">
        <f>ROUND(Source!X760,O786)</f>
        <v/>
      </c>
      <c r="G786" s="402" t="inlineStr">
        <is>
          <t>НР</t>
        </is>
      </c>
      <c r="H786" s="402" t="inlineStr">
        <is>
          <t>Накладные расходы</t>
        </is>
      </c>
      <c r="I786" s="402" t="n"/>
      <c r="J786" s="402" t="n"/>
      <c r="K786" s="402" t="n">
        <v>210</v>
      </c>
      <c r="L786" s="402" t="n">
        <v>25</v>
      </c>
      <c r="M786" s="402" t="n">
        <v>3</v>
      </c>
      <c r="N786" s="402" t="inlineStr"/>
      <c r="O786" s="402" t="n">
        <v>0</v>
      </c>
      <c r="P786" s="402" t="n"/>
      <c r="Q786" s="402" t="n"/>
      <c r="R786" s="402" t="n"/>
      <c r="S786" s="402" t="n"/>
      <c r="T786" s="402" t="n"/>
      <c r="U786" s="402" t="n"/>
      <c r="V786" s="402" t="n"/>
      <c r="W786" s="402" t="n">
        <v>0</v>
      </c>
      <c r="X786" s="402" t="n">
        <v>1</v>
      </c>
      <c r="Y786" s="402" t="n">
        <v>0</v>
      </c>
      <c r="Z786" s="402" t="n"/>
      <c r="AA786" s="402" t="n"/>
      <c r="AB786" s="402" t="n"/>
    </row>
    <row r="787">
      <c r="A787" s="402" t="n">
        <v>50</v>
      </c>
      <c r="B787" s="402" t="n">
        <v>0</v>
      </c>
      <c r="C787" s="402" t="n">
        <v>0</v>
      </c>
      <c r="D787" s="402" t="n">
        <v>1</v>
      </c>
      <c r="E787" s="402" t="n">
        <v>211</v>
      </c>
      <c r="F787" s="402">
        <f>ROUND(Source!Y760,O787)</f>
        <v/>
      </c>
      <c r="G787" s="402" t="inlineStr">
        <is>
          <t>СмПриб</t>
        </is>
      </c>
      <c r="H787" s="402" t="inlineStr">
        <is>
          <t>Сметная прибыль</t>
        </is>
      </c>
      <c r="I787" s="402" t="n"/>
      <c r="J787" s="402" t="n"/>
      <c r="K787" s="402" t="n">
        <v>211</v>
      </c>
      <c r="L787" s="402" t="n">
        <v>26</v>
      </c>
      <c r="M787" s="402" t="n">
        <v>3</v>
      </c>
      <c r="N787" s="402" t="inlineStr"/>
      <c r="O787" s="402" t="n">
        <v>0</v>
      </c>
      <c r="P787" s="402" t="n"/>
      <c r="Q787" s="402" t="n"/>
      <c r="R787" s="402" t="n"/>
      <c r="S787" s="402" t="n"/>
      <c r="T787" s="402" t="n"/>
      <c r="U787" s="402" t="n"/>
      <c r="V787" s="402" t="n"/>
      <c r="W787" s="402" t="n">
        <v>0</v>
      </c>
      <c r="X787" s="402" t="n">
        <v>1</v>
      </c>
      <c r="Y787" s="402" t="n">
        <v>0</v>
      </c>
      <c r="Z787" s="402" t="n"/>
      <c r="AA787" s="402" t="n"/>
      <c r="AB787" s="402" t="n"/>
    </row>
    <row r="788">
      <c r="A788" s="402" t="n">
        <v>50</v>
      </c>
      <c r="B788" s="402" t="n">
        <v>0</v>
      </c>
      <c r="C788" s="402" t="n">
        <v>0</v>
      </c>
      <c r="D788" s="402" t="n">
        <v>1</v>
      </c>
      <c r="E788" s="402" t="n">
        <v>224</v>
      </c>
      <c r="F788" s="402">
        <f>ROUND(Source!AR760,O788)</f>
        <v/>
      </c>
      <c r="G788" s="402" t="inlineStr">
        <is>
          <t>Всего</t>
        </is>
      </c>
      <c r="H788" s="402" t="inlineStr">
        <is>
          <t>Всего с НР и СП</t>
        </is>
      </c>
      <c r="I788" s="402" t="n"/>
      <c r="J788" s="402" t="n"/>
      <c r="K788" s="402" t="n">
        <v>224</v>
      </c>
      <c r="L788" s="402" t="n">
        <v>27</v>
      </c>
      <c r="M788" s="402" t="n">
        <v>3</v>
      </c>
      <c r="N788" s="402" t="inlineStr"/>
      <c r="O788" s="402" t="n">
        <v>0</v>
      </c>
      <c r="P788" s="402" t="n"/>
      <c r="Q788" s="402" t="n"/>
      <c r="R788" s="402" t="n"/>
      <c r="S788" s="402" t="n"/>
      <c r="T788" s="402" t="n"/>
      <c r="U788" s="402" t="n"/>
      <c r="V788" s="402" t="n"/>
      <c r="W788" s="402" t="n">
        <v>0</v>
      </c>
      <c r="X788" s="402" t="n">
        <v>1</v>
      </c>
      <c r="Y788" s="402" t="n">
        <v>0</v>
      </c>
      <c r="Z788" s="402" t="n"/>
      <c r="AA788" s="402" t="n"/>
      <c r="AB788" s="402" t="n"/>
    </row>
    <row r="789">
      <c r="A789" s="402" t="n">
        <v>50</v>
      </c>
      <c r="B789" s="402" t="n">
        <v>0</v>
      </c>
      <c r="C789" s="402" t="n">
        <v>0</v>
      </c>
      <c r="D789" s="402" t="n">
        <v>2</v>
      </c>
      <c r="E789" s="402" t="n">
        <v>0</v>
      </c>
      <c r="F789" s="402">
        <f>ROUND(F788,O789)</f>
        <v/>
      </c>
      <c r="G789" s="402" t="inlineStr">
        <is>
          <t>и1</t>
        </is>
      </c>
      <c r="H789" s="402" t="inlineStr">
        <is>
          <t>Итого</t>
        </is>
      </c>
      <c r="I789" s="402" t="n"/>
      <c r="J789" s="402" t="n"/>
      <c r="K789" s="402" t="n">
        <v>212</v>
      </c>
      <c r="L789" s="402" t="n">
        <v>28</v>
      </c>
      <c r="M789" s="402" t="n">
        <v>0</v>
      </c>
      <c r="N789" s="402" t="inlineStr"/>
      <c r="O789" s="402" t="n">
        <v>0</v>
      </c>
      <c r="P789" s="402" t="n"/>
      <c r="Q789" s="402" t="n"/>
      <c r="R789" s="402" t="n"/>
      <c r="S789" s="402" t="n"/>
      <c r="T789" s="402" t="n"/>
      <c r="U789" s="402" t="n"/>
      <c r="V789" s="402" t="n"/>
      <c r="W789" s="402" t="n">
        <v>0</v>
      </c>
      <c r="X789" s="402" t="n">
        <v>1</v>
      </c>
      <c r="Y789" s="402" t="n">
        <v>0</v>
      </c>
      <c r="Z789" s="402" t="n"/>
      <c r="AA789" s="402" t="n"/>
      <c r="AB789" s="402" t="n"/>
    </row>
    <row r="790">
      <c r="A790" s="402" t="n">
        <v>50</v>
      </c>
      <c r="B790" s="402" t="n">
        <v>0</v>
      </c>
      <c r="C790" s="402" t="n">
        <v>0</v>
      </c>
      <c r="D790" s="402" t="n">
        <v>2</v>
      </c>
      <c r="E790" s="402" t="n">
        <v>0</v>
      </c>
      <c r="F790" s="402">
        <f>ROUND(F789*0.22,O790)</f>
        <v/>
      </c>
      <c r="G790" s="402" t="inlineStr">
        <is>
          <t>и2</t>
        </is>
      </c>
      <c r="H790" s="402" t="inlineStr">
        <is>
          <t>НДС 22%</t>
        </is>
      </c>
      <c r="I790" s="402" t="n"/>
      <c r="J790" s="402" t="n"/>
      <c r="K790" s="402" t="n">
        <v>212</v>
      </c>
      <c r="L790" s="402" t="n">
        <v>29</v>
      </c>
      <c r="M790" s="402" t="n">
        <v>0</v>
      </c>
      <c r="N790" s="402" t="inlineStr"/>
      <c r="O790" s="402" t="n">
        <v>0</v>
      </c>
      <c r="P790" s="402" t="n"/>
      <c r="Q790" s="402" t="n"/>
      <c r="R790" s="402" t="n"/>
      <c r="S790" s="402" t="n"/>
      <c r="T790" s="402" t="n"/>
      <c r="U790" s="402" t="n"/>
      <c r="V790" s="402" t="n"/>
      <c r="W790" s="402" t="n">
        <v>0</v>
      </c>
      <c r="X790" s="402" t="n">
        <v>1</v>
      </c>
      <c r="Y790" s="402" t="n">
        <v>0</v>
      </c>
      <c r="Z790" s="402" t="n"/>
      <c r="AA790" s="402" t="n"/>
      <c r="AB790" s="402" t="n"/>
    </row>
    <row r="791">
      <c r="A791" s="402" t="n">
        <v>50</v>
      </c>
      <c r="B791" s="402" t="n">
        <v>0</v>
      </c>
      <c r="C791" s="402" t="n">
        <v>0</v>
      </c>
      <c r="D791" s="402" t="n">
        <v>2</v>
      </c>
      <c r="E791" s="402" t="n">
        <v>213</v>
      </c>
      <c r="F791" s="402">
        <f>ROUND(F789+F790,O791)</f>
        <v/>
      </c>
      <c r="G791" s="402" t="inlineStr">
        <is>
          <t>и3</t>
        </is>
      </c>
      <c r="H791" s="402" t="inlineStr">
        <is>
          <t>Всего</t>
        </is>
      </c>
      <c r="I791" s="402" t="n"/>
      <c r="J791" s="402" t="n"/>
      <c r="K791" s="402" t="n">
        <v>212</v>
      </c>
      <c r="L791" s="402" t="n">
        <v>30</v>
      </c>
      <c r="M791" s="402" t="n">
        <v>0</v>
      </c>
      <c r="N791" s="402" t="inlineStr"/>
      <c r="O791" s="402" t="n">
        <v>0</v>
      </c>
      <c r="P791" s="402" t="n"/>
      <c r="Q791" s="402" t="n"/>
      <c r="R791" s="402" t="n"/>
      <c r="S791" s="402" t="n"/>
      <c r="T791" s="402" t="n"/>
      <c r="U791" s="402" t="n"/>
      <c r="V791" s="402" t="n"/>
      <c r="W791" s="402" t="n">
        <v>0</v>
      </c>
      <c r="X791" s="402" t="n">
        <v>1</v>
      </c>
      <c r="Y791" s="402" t="n">
        <v>0</v>
      </c>
      <c r="Z791" s="402" t="n"/>
      <c r="AA791" s="402" t="n"/>
      <c r="AB791" s="402" t="n"/>
    </row>
    <row r="792"/>
    <row r="793">
      <c r="A793" s="399" t="n">
        <v>3</v>
      </c>
      <c r="B793" s="399" t="n">
        <v>0</v>
      </c>
      <c r="C793" s="399" t="n"/>
      <c r="D793" s="399">
        <f>ROW(A801)</f>
        <v/>
      </c>
      <c r="E793" s="399" t="n"/>
      <c r="F793" s="399" t="inlineStr">
        <is>
          <t>Новая локальная смета</t>
        </is>
      </c>
      <c r="G793" s="399" t="inlineStr">
        <is>
          <t>Механизаторов 2а</t>
        </is>
      </c>
      <c r="H793" s="399" t="inlineStr"/>
      <c r="I793" s="399" t="n">
        <v>0</v>
      </c>
      <c r="J793" s="399" t="inlineStr"/>
      <c r="K793" s="399" t="n">
        <v>0</v>
      </c>
      <c r="L793" s="399" t="inlineStr">
        <is>
          <t>Новая локальная смета</t>
        </is>
      </c>
      <c r="M793" s="399" t="inlineStr"/>
      <c r="N793" s="399" t="n"/>
      <c r="O793" s="399" t="n"/>
      <c r="P793" s="399" t="n"/>
      <c r="Q793" s="399" t="n"/>
      <c r="R793" s="399" t="n"/>
      <c r="S793" s="399" t="n">
        <v>0</v>
      </c>
      <c r="T793" s="399" t="n"/>
      <c r="U793" s="399" t="inlineStr"/>
      <c r="V793" s="399" t="n">
        <v>0</v>
      </c>
      <c r="W793" s="399" t="n"/>
      <c r="X793" s="399" t="n"/>
      <c r="Y793" s="399" t="n"/>
      <c r="Z793" s="399" t="n"/>
      <c r="AA793" s="399" t="n"/>
      <c r="AB793" s="399" t="inlineStr"/>
      <c r="AC793" s="399" t="inlineStr"/>
      <c r="AD793" s="399" t="inlineStr"/>
      <c r="AE793" s="399" t="inlineStr"/>
      <c r="AF793" s="399" t="inlineStr"/>
      <c r="AG793" s="399" t="inlineStr"/>
      <c r="AH793" s="399" t="n"/>
      <c r="AI793" s="399" t="n"/>
      <c r="AJ793" s="399" t="n"/>
      <c r="AK793" s="399" t="n"/>
      <c r="AL793" s="399" t="n"/>
      <c r="AM793" s="399" t="n"/>
      <c r="AN793" s="399" t="n"/>
      <c r="AO793" s="399" t="n"/>
      <c r="AP793" s="399" t="inlineStr"/>
      <c r="AQ793" s="399" t="inlineStr"/>
      <c r="AR793" s="399" t="inlineStr"/>
      <c r="AS793" s="399" t="n"/>
      <c r="AT793" s="399" t="n"/>
      <c r="AU793" s="399" t="n"/>
      <c r="AV793" s="399" t="n"/>
      <c r="AW793" s="399" t="n"/>
      <c r="AX793" s="399" t="n"/>
      <c r="AY793" s="399" t="n"/>
      <c r="AZ793" s="399" t="inlineStr"/>
      <c r="BA793" s="399" t="n"/>
      <c r="BB793" s="399" t="inlineStr"/>
      <c r="BC793" s="399" t="inlineStr"/>
      <c r="BD793" s="399" t="inlineStr"/>
      <c r="BE793" s="399" t="inlineStr"/>
      <c r="BF793" s="399" t="inlineStr"/>
      <c r="BG793" s="399" t="inlineStr"/>
      <c r="BH793" s="399" t="inlineStr"/>
      <c r="BI793" s="399" t="inlineStr"/>
      <c r="BJ793" s="399" t="inlineStr"/>
      <c r="BK793" s="399" t="inlineStr"/>
      <c r="BL793" s="399" t="inlineStr"/>
      <c r="BM793" s="399" t="inlineStr"/>
      <c r="BN793" s="399" t="inlineStr"/>
      <c r="BO793" s="399" t="inlineStr"/>
      <c r="BP793" s="399" t="inlineStr"/>
      <c r="BQ793" s="399" t="n"/>
      <c r="BR793" s="399" t="n"/>
      <c r="BS793" s="399" t="n"/>
      <c r="BT793" s="399" t="n"/>
      <c r="BU793" s="399" t="n"/>
      <c r="BV793" s="399" t="n"/>
      <c r="BW793" s="399" t="n"/>
      <c r="BX793" s="399" t="n">
        <v>0</v>
      </c>
      <c r="BY793" s="399" t="n"/>
      <c r="BZ793" s="399" t="n"/>
      <c r="CA793" s="399" t="n"/>
      <c r="CB793" s="399" t="n"/>
      <c r="CC793" s="399" t="n"/>
      <c r="CD793" s="399" t="n"/>
      <c r="CE793" s="399" t="n"/>
      <c r="CF793" s="399" t="n">
        <v>0</v>
      </c>
      <c r="CG793" s="399" t="n">
        <v>0</v>
      </c>
      <c r="CH793" s="399" t="n"/>
      <c r="CI793" s="399" t="inlineStr"/>
      <c r="CJ793" s="399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400" t="n">
        <v>52</v>
      </c>
      <c r="B795" s="400">
        <f>B801</f>
        <v/>
      </c>
      <c r="C795" s="400">
        <f>C801</f>
        <v/>
      </c>
      <c r="D795" s="400">
        <f>D801</f>
        <v/>
      </c>
      <c r="E795" s="400">
        <f>E801</f>
        <v/>
      </c>
      <c r="F795" s="400">
        <f>F801</f>
        <v/>
      </c>
      <c r="G795" s="400">
        <f>G801</f>
        <v/>
      </c>
      <c r="H795" s="400" t="n"/>
      <c r="I795" s="400" t="n"/>
      <c r="J795" s="400" t="n"/>
      <c r="K795" s="400" t="n"/>
      <c r="L795" s="400" t="n"/>
      <c r="M795" s="400" t="n"/>
      <c r="N795" s="400" t="n"/>
      <c r="O795" s="400">
        <f>O801</f>
        <v/>
      </c>
      <c r="P795" s="400">
        <f>P801</f>
        <v/>
      </c>
      <c r="Q795" s="400">
        <f>Q801</f>
        <v/>
      </c>
      <c r="R795" s="400">
        <f>R801</f>
        <v/>
      </c>
      <c r="S795" s="400">
        <f>S801</f>
        <v/>
      </c>
      <c r="T795" s="400">
        <f>T801</f>
        <v/>
      </c>
      <c r="U795" s="400">
        <f>U801</f>
        <v/>
      </c>
      <c r="V795" s="400">
        <f>V801</f>
        <v/>
      </c>
      <c r="W795" s="400">
        <f>W801</f>
        <v/>
      </c>
      <c r="X795" s="400">
        <f>X801</f>
        <v/>
      </c>
      <c r="Y795" s="400">
        <f>Y801</f>
        <v/>
      </c>
      <c r="Z795" s="400">
        <f>Z801</f>
        <v/>
      </c>
      <c r="AA795" s="400">
        <f>AA801</f>
        <v/>
      </c>
      <c r="AB795" s="400">
        <f>AB801</f>
        <v/>
      </c>
      <c r="AC795" s="400">
        <f>AC801</f>
        <v/>
      </c>
      <c r="AD795" s="400">
        <f>AD801</f>
        <v/>
      </c>
      <c r="AE795" s="400">
        <f>AE801</f>
        <v/>
      </c>
      <c r="AF795" s="400">
        <f>AF801</f>
        <v/>
      </c>
      <c r="AG795" s="400">
        <f>AG801</f>
        <v/>
      </c>
      <c r="AH795" s="400">
        <f>AH801</f>
        <v/>
      </c>
      <c r="AI795" s="400">
        <f>AI801</f>
        <v/>
      </c>
      <c r="AJ795" s="400">
        <f>AJ801</f>
        <v/>
      </c>
      <c r="AK795" s="400">
        <f>AK801</f>
        <v/>
      </c>
      <c r="AL795" s="400">
        <f>AL801</f>
        <v/>
      </c>
      <c r="AM795" s="400">
        <f>AM801</f>
        <v/>
      </c>
      <c r="AN795" s="400">
        <f>AN801</f>
        <v/>
      </c>
      <c r="AO795" s="400">
        <f>AO801</f>
        <v/>
      </c>
      <c r="AP795" s="400">
        <f>AP801</f>
        <v/>
      </c>
      <c r="AQ795" s="400">
        <f>AQ801</f>
        <v/>
      </c>
      <c r="AR795" s="400">
        <f>AR801</f>
        <v/>
      </c>
      <c r="AS795" s="400">
        <f>AS801</f>
        <v/>
      </c>
      <c r="AT795" s="400">
        <f>AT801</f>
        <v/>
      </c>
      <c r="AU795" s="400">
        <f>AU801</f>
        <v/>
      </c>
      <c r="AV795" s="400">
        <f>AV801</f>
        <v/>
      </c>
      <c r="AW795" s="400">
        <f>AW801</f>
        <v/>
      </c>
      <c r="AX795" s="400">
        <f>AX801</f>
        <v/>
      </c>
      <c r="AY795" s="400">
        <f>AY801</f>
        <v/>
      </c>
      <c r="AZ795" s="400">
        <f>AZ801</f>
        <v/>
      </c>
      <c r="BA795" s="400">
        <f>BA801</f>
        <v/>
      </c>
      <c r="BB795" s="400">
        <f>BB801</f>
        <v/>
      </c>
      <c r="BC795" s="400">
        <f>BC801</f>
        <v/>
      </c>
      <c r="BD795" s="400">
        <f>BD801</f>
        <v/>
      </c>
      <c r="BE795" s="400">
        <f>BE801</f>
        <v/>
      </c>
      <c r="BF795" s="400">
        <f>BF801</f>
        <v/>
      </c>
      <c r="BG795" s="400">
        <f>BG801</f>
        <v/>
      </c>
      <c r="BH795" s="400">
        <f>BH801</f>
        <v/>
      </c>
      <c r="BI795" s="400">
        <f>BI801</f>
        <v/>
      </c>
      <c r="BJ795" s="400">
        <f>BJ801</f>
        <v/>
      </c>
      <c r="BK795" s="400">
        <f>BK801</f>
        <v/>
      </c>
      <c r="BL795" s="400">
        <f>BL801</f>
        <v/>
      </c>
      <c r="BM795" s="400">
        <f>BM801</f>
        <v/>
      </c>
      <c r="BN795" s="400">
        <f>BN801</f>
        <v/>
      </c>
      <c r="BO795" s="400">
        <f>BO801</f>
        <v/>
      </c>
      <c r="BP795" s="400">
        <f>BP801</f>
        <v/>
      </c>
      <c r="BQ795" s="400">
        <f>BQ801</f>
        <v/>
      </c>
      <c r="BR795" s="400">
        <f>BR801</f>
        <v/>
      </c>
      <c r="BS795" s="400">
        <f>BS801</f>
        <v/>
      </c>
      <c r="BT795" s="400">
        <f>BT801</f>
        <v/>
      </c>
      <c r="BU795" s="400">
        <f>BU801</f>
        <v/>
      </c>
      <c r="BV795" s="400">
        <f>BV801</f>
        <v/>
      </c>
      <c r="BW795" s="400">
        <f>BW801</f>
        <v/>
      </c>
      <c r="BX795" s="400">
        <f>BX801</f>
        <v/>
      </c>
      <c r="BY795" s="400">
        <f>BY801</f>
        <v/>
      </c>
      <c r="BZ795" s="400">
        <f>BZ801</f>
        <v/>
      </c>
      <c r="CA795" s="400">
        <f>CA801</f>
        <v/>
      </c>
      <c r="CB795" s="400">
        <f>CB801</f>
        <v/>
      </c>
      <c r="CC795" s="400">
        <f>CC801</f>
        <v/>
      </c>
      <c r="CD795" s="400">
        <f>CD801</f>
        <v/>
      </c>
      <c r="CE795" s="400">
        <f>CE801</f>
        <v/>
      </c>
      <c r="CF795" s="400">
        <f>CF801</f>
        <v/>
      </c>
      <c r="CG795" s="400">
        <f>CG801</f>
        <v/>
      </c>
      <c r="CH795" s="400">
        <f>CH801</f>
        <v/>
      </c>
      <c r="CI795" s="400">
        <f>CI801</f>
        <v/>
      </c>
      <c r="CJ795" s="400">
        <f>CJ801</f>
        <v/>
      </c>
      <c r="CK795" s="400">
        <f>CK801</f>
        <v/>
      </c>
      <c r="CL795" s="400">
        <f>CL801</f>
        <v/>
      </c>
      <c r="CM795" s="400">
        <f>CM801</f>
        <v/>
      </c>
      <c r="CN795" s="400">
        <f>CN801</f>
        <v/>
      </c>
      <c r="CO795" s="400">
        <f>CO801</f>
        <v/>
      </c>
      <c r="CP795" s="400">
        <f>CP801</f>
        <v/>
      </c>
      <c r="CQ795" s="400">
        <f>CQ801</f>
        <v/>
      </c>
      <c r="CR795" s="400">
        <f>CR801</f>
        <v/>
      </c>
      <c r="CS795" s="400">
        <f>CS801</f>
        <v/>
      </c>
      <c r="CT795" s="400">
        <f>CT801</f>
        <v/>
      </c>
      <c r="CU795" s="400">
        <f>CU801</f>
        <v/>
      </c>
      <c r="CV795" s="400">
        <f>CV801</f>
        <v/>
      </c>
      <c r="CW795" s="400">
        <f>CW801</f>
        <v/>
      </c>
      <c r="CX795" s="400">
        <f>CX801</f>
        <v/>
      </c>
      <c r="CY795" s="400">
        <f>CY801</f>
        <v/>
      </c>
      <c r="CZ795" s="400">
        <f>CZ801</f>
        <v/>
      </c>
      <c r="DA795" s="400">
        <f>DA801</f>
        <v/>
      </c>
      <c r="DB795" s="400">
        <f>DB801</f>
        <v/>
      </c>
      <c r="DC795" s="400">
        <f>DC801</f>
        <v/>
      </c>
      <c r="DD795" s="400">
        <f>DD801</f>
        <v/>
      </c>
      <c r="DE795" s="400">
        <f>DE801</f>
        <v/>
      </c>
      <c r="DF795" s="400">
        <f>DF801</f>
        <v/>
      </c>
      <c r="DG795" s="401">
        <f>DG801</f>
        <v/>
      </c>
      <c r="DH795" s="401">
        <f>DH801</f>
        <v/>
      </c>
      <c r="DI795" s="401">
        <f>DI801</f>
        <v/>
      </c>
      <c r="DJ795" s="401">
        <f>DJ801</f>
        <v/>
      </c>
      <c r="DK795" s="401">
        <f>DK801</f>
        <v/>
      </c>
      <c r="DL795" s="401">
        <f>DL801</f>
        <v/>
      </c>
      <c r="DM795" s="401">
        <f>DM801</f>
        <v/>
      </c>
      <c r="DN795" s="401">
        <f>DN801</f>
        <v/>
      </c>
      <c r="DO795" s="401">
        <f>DO801</f>
        <v/>
      </c>
      <c r="DP795" s="401">
        <f>DP801</f>
        <v/>
      </c>
      <c r="DQ795" s="401">
        <f>DQ801</f>
        <v/>
      </c>
      <c r="DR795" s="401">
        <f>DR801</f>
        <v/>
      </c>
      <c r="DS795" s="401">
        <f>DS801</f>
        <v/>
      </c>
      <c r="DT795" s="401">
        <f>DT801</f>
        <v/>
      </c>
      <c r="DU795" s="401">
        <f>DU801</f>
        <v/>
      </c>
      <c r="DV795" s="401">
        <f>DV801</f>
        <v/>
      </c>
      <c r="DW795" s="401">
        <f>DW801</f>
        <v/>
      </c>
      <c r="DX795" s="401">
        <f>DX801</f>
        <v/>
      </c>
      <c r="DY795" s="401">
        <f>DY801</f>
        <v/>
      </c>
      <c r="DZ795" s="401">
        <f>DZ801</f>
        <v/>
      </c>
      <c r="EA795" s="401">
        <f>EA801</f>
        <v/>
      </c>
      <c r="EB795" s="401">
        <f>EB801</f>
        <v/>
      </c>
      <c r="EC795" s="401">
        <f>EC801</f>
        <v/>
      </c>
      <c r="ED795" s="401">
        <f>ED801</f>
        <v/>
      </c>
      <c r="EE795" s="401">
        <f>EE801</f>
        <v/>
      </c>
      <c r="EF795" s="401">
        <f>EF801</f>
        <v/>
      </c>
      <c r="EG795" s="401">
        <f>EG801</f>
        <v/>
      </c>
      <c r="EH795" s="401">
        <f>EH801</f>
        <v/>
      </c>
      <c r="EI795" s="401">
        <f>EI801</f>
        <v/>
      </c>
      <c r="EJ795" s="401">
        <f>EJ801</f>
        <v/>
      </c>
      <c r="EK795" s="401">
        <f>EK801</f>
        <v/>
      </c>
      <c r="EL795" s="401">
        <f>EL801</f>
        <v/>
      </c>
      <c r="EM795" s="401">
        <f>EM801</f>
        <v/>
      </c>
      <c r="EN795" s="401">
        <f>EN801</f>
        <v/>
      </c>
      <c r="EO795" s="401">
        <f>EO801</f>
        <v/>
      </c>
      <c r="EP795" s="401">
        <f>EP801</f>
        <v/>
      </c>
      <c r="EQ795" s="401">
        <f>EQ801</f>
        <v/>
      </c>
      <c r="ER795" s="401">
        <f>ER801</f>
        <v/>
      </c>
      <c r="ES795" s="401">
        <f>ES801</f>
        <v/>
      </c>
      <c r="ET795" s="401">
        <f>ET801</f>
        <v/>
      </c>
      <c r="EU795" s="401">
        <f>EU801</f>
        <v/>
      </c>
      <c r="EV795" s="401">
        <f>EV801</f>
        <v/>
      </c>
      <c r="EW795" s="401">
        <f>EW801</f>
        <v/>
      </c>
      <c r="EX795" s="401">
        <f>EX801</f>
        <v/>
      </c>
      <c r="EY795" s="401">
        <f>EY801</f>
        <v/>
      </c>
      <c r="EZ795" s="401">
        <f>EZ801</f>
        <v/>
      </c>
      <c r="FA795" s="401">
        <f>FA801</f>
        <v/>
      </c>
      <c r="FB795" s="401">
        <f>FB801</f>
        <v/>
      </c>
      <c r="FC795" s="401">
        <f>FC801</f>
        <v/>
      </c>
      <c r="FD795" s="401">
        <f>FD801</f>
        <v/>
      </c>
      <c r="FE795" s="401">
        <f>FE801</f>
        <v/>
      </c>
      <c r="FF795" s="401">
        <f>FF801</f>
        <v/>
      </c>
      <c r="FG795" s="401">
        <f>FG801</f>
        <v/>
      </c>
      <c r="FH795" s="401">
        <f>FH801</f>
        <v/>
      </c>
      <c r="FI795" s="401">
        <f>FI801</f>
        <v/>
      </c>
      <c r="FJ795" s="401">
        <f>FJ801</f>
        <v/>
      </c>
      <c r="FK795" s="401">
        <f>FK801</f>
        <v/>
      </c>
      <c r="FL795" s="401">
        <f>FL801</f>
        <v/>
      </c>
      <c r="FM795" s="401">
        <f>FM801</f>
        <v/>
      </c>
      <c r="FN795" s="401">
        <f>FN801</f>
        <v/>
      </c>
      <c r="FO795" s="401">
        <f>FO801</f>
        <v/>
      </c>
      <c r="FP795" s="401">
        <f>FP801</f>
        <v/>
      </c>
      <c r="FQ795" s="401">
        <f>FQ801</f>
        <v/>
      </c>
      <c r="FR795" s="401">
        <f>FR801</f>
        <v/>
      </c>
      <c r="FS795" s="401">
        <f>FS801</f>
        <v/>
      </c>
      <c r="FT795" s="401">
        <f>FT801</f>
        <v/>
      </c>
      <c r="FU795" s="401">
        <f>FU801</f>
        <v/>
      </c>
      <c r="FV795" s="401">
        <f>FV801</f>
        <v/>
      </c>
      <c r="FW795" s="401">
        <f>FW801</f>
        <v/>
      </c>
      <c r="FX795" s="401">
        <f>FX801</f>
        <v/>
      </c>
      <c r="FY795" s="401">
        <f>FY801</f>
        <v/>
      </c>
      <c r="FZ795" s="401">
        <f>FZ801</f>
        <v/>
      </c>
      <c r="GA795" s="401">
        <f>GA801</f>
        <v/>
      </c>
      <c r="GB795" s="401">
        <f>GB801</f>
        <v/>
      </c>
      <c r="GC795" s="401">
        <f>GC801</f>
        <v/>
      </c>
      <c r="GD795" s="401">
        <f>GD801</f>
        <v/>
      </c>
      <c r="GE795" s="401">
        <f>GE801</f>
        <v/>
      </c>
      <c r="GF795" s="401">
        <f>GF801</f>
        <v/>
      </c>
      <c r="GG795" s="401">
        <f>GG801</f>
        <v/>
      </c>
      <c r="GH795" s="401">
        <f>GH801</f>
        <v/>
      </c>
      <c r="GI795" s="401">
        <f>GI801</f>
        <v/>
      </c>
      <c r="GJ795" s="401">
        <f>GJ801</f>
        <v/>
      </c>
      <c r="GK795" s="401">
        <f>GK801</f>
        <v/>
      </c>
      <c r="GL795" s="401">
        <f>GL801</f>
        <v/>
      </c>
      <c r="GM795" s="401">
        <f>GM801</f>
        <v/>
      </c>
      <c r="GN795" s="401">
        <f>GN801</f>
        <v/>
      </c>
      <c r="GO795" s="401">
        <f>GO801</f>
        <v/>
      </c>
      <c r="GP795" s="401">
        <f>GP801</f>
        <v/>
      </c>
      <c r="GQ795" s="401">
        <f>GQ801</f>
        <v/>
      </c>
      <c r="GR795" s="401">
        <f>GR801</f>
        <v/>
      </c>
      <c r="GS795" s="401">
        <f>GS801</f>
        <v/>
      </c>
      <c r="GT795" s="401">
        <f>GT801</f>
        <v/>
      </c>
      <c r="GU795" s="401">
        <f>GU801</f>
        <v/>
      </c>
      <c r="GV795" s="401">
        <f>GV801</f>
        <v/>
      </c>
      <c r="GW795" s="401">
        <f>GW801</f>
        <v/>
      </c>
      <c r="GX795" s="401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400" t="n">
        <v>51</v>
      </c>
      <c r="B801" s="400">
        <f>B793</f>
        <v/>
      </c>
      <c r="C801" s="400">
        <f>A793</f>
        <v/>
      </c>
      <c r="D801" s="400">
        <f>ROW(A793)</f>
        <v/>
      </c>
      <c r="E801" s="400" t="n"/>
      <c r="F801" s="400">
        <f>IF(F793&lt;&gt;"",F793,"")</f>
        <v/>
      </c>
      <c r="G801" s="400">
        <f>IF(G793&lt;&gt;"",G793,"")</f>
        <v/>
      </c>
      <c r="H801" s="400" t="n">
        <v>0</v>
      </c>
      <c r="I801" s="400" t="n"/>
      <c r="J801" s="400" t="n"/>
      <c r="K801" s="400" t="n"/>
      <c r="L801" s="400" t="n"/>
      <c r="M801" s="400" t="n"/>
      <c r="N801" s="400" t="n"/>
      <c r="O801" s="400" t="n">
        <v>0</v>
      </c>
      <c r="P801" s="400" t="n">
        <v>0</v>
      </c>
      <c r="Q801" s="400" t="n">
        <v>0</v>
      </c>
      <c r="R801" s="400" t="n">
        <v>0</v>
      </c>
      <c r="S801" s="400" t="n">
        <v>0</v>
      </c>
      <c r="T801" s="400" t="n">
        <v>0</v>
      </c>
      <c r="U801" s="400" t="n">
        <v>0</v>
      </c>
      <c r="V801" s="400" t="n">
        <v>0</v>
      </c>
      <c r="W801" s="400" t="n">
        <v>0</v>
      </c>
      <c r="X801" s="400" t="n">
        <v>0</v>
      </c>
      <c r="Y801" s="400" t="n">
        <v>0</v>
      </c>
      <c r="Z801" s="400" t="n"/>
      <c r="AA801" s="400" t="n"/>
      <c r="AB801" s="400" t="n"/>
      <c r="AC801" s="400" t="n"/>
      <c r="AD801" s="400" t="n"/>
      <c r="AE801" s="400" t="n"/>
      <c r="AF801" s="400" t="n"/>
      <c r="AG801" s="400" t="n"/>
      <c r="AH801" s="400" t="n"/>
      <c r="AI801" s="400" t="n"/>
      <c r="AJ801" s="400" t="n"/>
      <c r="AK801" s="400" t="n"/>
      <c r="AL801" s="400" t="n"/>
      <c r="AM801" s="400" t="n"/>
      <c r="AN801" s="400" t="n"/>
      <c r="AO801" s="400">
        <f>ROUND(BX801,0)</f>
        <v/>
      </c>
      <c r="AP801" s="400">
        <f>ROUND(BY801,0)</f>
        <v/>
      </c>
      <c r="AQ801" s="400">
        <f>ROUND(BZ801,0)</f>
        <v/>
      </c>
      <c r="AR801" s="400">
        <f>ROUND(CA801,0)</f>
        <v/>
      </c>
      <c r="AS801" s="400">
        <f>ROUND(CB801,0)</f>
        <v/>
      </c>
      <c r="AT801" s="400">
        <f>ROUND(CC801,0)</f>
        <v/>
      </c>
      <c r="AU801" s="400">
        <f>ROUND(CD801,0)</f>
        <v/>
      </c>
      <c r="AV801" s="400">
        <f>ROUND(CE801,0)</f>
        <v/>
      </c>
      <c r="AW801" s="400">
        <f>ROUND(CF801,0)</f>
        <v/>
      </c>
      <c r="AX801" s="400">
        <f>ROUND(CG801,0)</f>
        <v/>
      </c>
      <c r="AY801" s="400">
        <f>ROUND(CH801,0)</f>
        <v/>
      </c>
      <c r="AZ801" s="400">
        <f>ROUND(CI801,0)</f>
        <v/>
      </c>
      <c r="BA801" s="400">
        <f>ROUND(CJ801,0)</f>
        <v/>
      </c>
      <c r="BB801" s="400">
        <f>ROUND(CK801,0)</f>
        <v/>
      </c>
      <c r="BC801" s="400">
        <f>ROUND(CL801,0)</f>
        <v/>
      </c>
      <c r="BD801" s="400">
        <f>ROUND(CM801,0)</f>
        <v/>
      </c>
      <c r="BE801" s="400" t="n"/>
      <c r="BF801" s="400" t="n"/>
      <c r="BG801" s="400" t="n"/>
      <c r="BH801" s="400" t="n"/>
      <c r="BI801" s="400" t="n"/>
      <c r="BJ801" s="400" t="n"/>
      <c r="BK801" s="400" t="n"/>
      <c r="BL801" s="400" t="n"/>
      <c r="BM801" s="400" t="n"/>
      <c r="BN801" s="400" t="n"/>
      <c r="BO801" s="400" t="n"/>
      <c r="BP801" s="400" t="n"/>
      <c r="BQ801" s="400" t="n"/>
      <c r="BR801" s="400" t="n"/>
      <c r="BS801" s="400" t="n"/>
      <c r="BT801" s="400" t="n"/>
      <c r="BU801" s="400" t="n"/>
      <c r="BV801" s="400" t="n"/>
      <c r="BW801" s="400" t="n"/>
      <c r="BX801" s="400" t="n"/>
      <c r="BY801" s="400" t="n"/>
      <c r="BZ801" s="400" t="n"/>
      <c r="CA801" s="400" t="n"/>
      <c r="CB801" s="400" t="n"/>
      <c r="CC801" s="400" t="n"/>
      <c r="CD801" s="400" t="n"/>
      <c r="CE801" s="400" t="n"/>
      <c r="CF801" s="400" t="n"/>
      <c r="CG801" s="400" t="n"/>
      <c r="CH801" s="400" t="n"/>
      <c r="CI801" s="400" t="n"/>
      <c r="CJ801" s="400" t="n"/>
      <c r="CK801" s="400" t="n"/>
      <c r="CL801" s="400" t="n"/>
      <c r="CM801" s="400" t="n"/>
      <c r="CN801" s="400" t="n"/>
      <c r="CO801" s="400" t="n"/>
      <c r="CP801" s="400" t="n"/>
      <c r="CQ801" s="400" t="n"/>
      <c r="CR801" s="400" t="n"/>
      <c r="CS801" s="400" t="n"/>
      <c r="CT801" s="400" t="n"/>
      <c r="CU801" s="400" t="n"/>
      <c r="CV801" s="400" t="n"/>
      <c r="CW801" s="400" t="n"/>
      <c r="CX801" s="400" t="n"/>
      <c r="CY801" s="400" t="n"/>
      <c r="CZ801" s="400" t="n"/>
      <c r="DA801" s="400" t="n"/>
      <c r="DB801" s="400" t="n"/>
      <c r="DC801" s="400" t="n"/>
      <c r="DD801" s="400" t="n"/>
      <c r="DE801" s="400" t="n"/>
      <c r="DF801" s="400" t="n"/>
      <c r="DG801" s="401" t="n"/>
      <c r="DH801" s="401" t="n"/>
      <c r="DI801" s="401" t="n"/>
      <c r="DJ801" s="401" t="n"/>
      <c r="DK801" s="401" t="n"/>
      <c r="DL801" s="401" t="n"/>
      <c r="DM801" s="401" t="n"/>
      <c r="DN801" s="401" t="n"/>
      <c r="DO801" s="401" t="n"/>
      <c r="DP801" s="401" t="n"/>
      <c r="DQ801" s="401" t="n"/>
      <c r="DR801" s="401" t="n"/>
      <c r="DS801" s="401" t="n"/>
      <c r="DT801" s="401" t="n"/>
      <c r="DU801" s="401" t="n"/>
      <c r="DV801" s="401" t="n"/>
      <c r="DW801" s="401" t="n"/>
      <c r="DX801" s="401" t="n"/>
      <c r="DY801" s="401" t="n"/>
      <c r="DZ801" s="401" t="n"/>
      <c r="EA801" s="401" t="n"/>
      <c r="EB801" s="401" t="n"/>
      <c r="EC801" s="401" t="n"/>
      <c r="ED801" s="401" t="n"/>
      <c r="EE801" s="401" t="n"/>
      <c r="EF801" s="401" t="n"/>
      <c r="EG801" s="401" t="n"/>
      <c r="EH801" s="401" t="n"/>
      <c r="EI801" s="401" t="n"/>
      <c r="EJ801" s="401" t="n"/>
      <c r="EK801" s="401" t="n"/>
      <c r="EL801" s="401" t="n"/>
      <c r="EM801" s="401" t="n"/>
      <c r="EN801" s="401" t="n"/>
      <c r="EO801" s="401" t="n"/>
      <c r="EP801" s="401" t="n"/>
      <c r="EQ801" s="401" t="n"/>
      <c r="ER801" s="401" t="n"/>
      <c r="ES801" s="401" t="n"/>
      <c r="ET801" s="401" t="n"/>
      <c r="EU801" s="401" t="n"/>
      <c r="EV801" s="401" t="n"/>
      <c r="EW801" s="401" t="n"/>
      <c r="EX801" s="401" t="n"/>
      <c r="EY801" s="401" t="n"/>
      <c r="EZ801" s="401" t="n"/>
      <c r="FA801" s="401" t="n"/>
      <c r="FB801" s="401" t="n"/>
      <c r="FC801" s="401" t="n"/>
      <c r="FD801" s="401" t="n"/>
      <c r="FE801" s="401" t="n"/>
      <c r="FF801" s="401" t="n"/>
      <c r="FG801" s="401" t="n"/>
      <c r="FH801" s="401" t="n"/>
      <c r="FI801" s="401" t="n"/>
      <c r="FJ801" s="401" t="n"/>
      <c r="FK801" s="401" t="n"/>
      <c r="FL801" s="401" t="n"/>
      <c r="FM801" s="401" t="n"/>
      <c r="FN801" s="401" t="n"/>
      <c r="FO801" s="401" t="n"/>
      <c r="FP801" s="401" t="n"/>
      <c r="FQ801" s="401" t="n"/>
      <c r="FR801" s="401" t="n"/>
      <c r="FS801" s="401" t="n"/>
      <c r="FT801" s="401" t="n"/>
      <c r="FU801" s="401" t="n"/>
      <c r="FV801" s="401" t="n"/>
      <c r="FW801" s="401" t="n"/>
      <c r="FX801" s="401" t="n"/>
      <c r="FY801" s="401" t="n"/>
      <c r="FZ801" s="401" t="n"/>
      <c r="GA801" s="401" t="n"/>
      <c r="GB801" s="401" t="n"/>
      <c r="GC801" s="401" t="n"/>
      <c r="GD801" s="401" t="n"/>
      <c r="GE801" s="401" t="n"/>
      <c r="GF801" s="401" t="n"/>
      <c r="GG801" s="401" t="n"/>
      <c r="GH801" s="401" t="n"/>
      <c r="GI801" s="401" t="n"/>
      <c r="GJ801" s="401" t="n"/>
      <c r="GK801" s="401" t="n"/>
      <c r="GL801" s="401" t="n"/>
      <c r="GM801" s="401" t="n"/>
      <c r="GN801" s="401" t="n"/>
      <c r="GO801" s="401" t="n"/>
      <c r="GP801" s="401" t="n"/>
      <c r="GQ801" s="401" t="n"/>
      <c r="GR801" s="401" t="n"/>
      <c r="GS801" s="401" t="n"/>
      <c r="GT801" s="401" t="n"/>
      <c r="GU801" s="401" t="n"/>
      <c r="GV801" s="401" t="n"/>
      <c r="GW801" s="401" t="n"/>
      <c r="GX801" s="401" t="n">
        <v>0</v>
      </c>
    </row>
    <row r="802"/>
    <row r="803">
      <c r="A803" s="402" t="n">
        <v>50</v>
      </c>
      <c r="B803" s="402" t="n">
        <v>0</v>
      </c>
      <c r="C803" s="402" t="n">
        <v>0</v>
      </c>
      <c r="D803" s="402" t="n">
        <v>1</v>
      </c>
      <c r="E803" s="402" t="n">
        <v>201</v>
      </c>
      <c r="F803" s="402">
        <f>ROUND(Source!O801,O803)</f>
        <v/>
      </c>
      <c r="G803" s="402" t="inlineStr">
        <is>
          <t>ПЗ</t>
        </is>
      </c>
      <c r="H803" s="402" t="inlineStr">
        <is>
          <t>Прямые затраты</t>
        </is>
      </c>
      <c r="I803" s="402" t="n"/>
      <c r="J803" s="402" t="n"/>
      <c r="K803" s="402" t="n">
        <v>201</v>
      </c>
      <c r="L803" s="402" t="n">
        <v>1</v>
      </c>
      <c r="M803" s="402" t="n">
        <v>3</v>
      </c>
      <c r="N803" s="402" t="inlineStr"/>
      <c r="O803" s="402" t="n">
        <v>0</v>
      </c>
      <c r="P803" s="402" t="n"/>
      <c r="Q803" s="402" t="n"/>
      <c r="R803" s="402" t="n"/>
      <c r="S803" s="402" t="n"/>
      <c r="T803" s="402" t="n"/>
      <c r="U803" s="402" t="n"/>
      <c r="V803" s="402" t="n"/>
      <c r="W803" s="402" t="n">
        <v>0</v>
      </c>
      <c r="X803" s="402" t="n">
        <v>1</v>
      </c>
      <c r="Y803" s="402" t="n">
        <v>0</v>
      </c>
      <c r="Z803" s="402" t="n"/>
      <c r="AA803" s="402" t="n"/>
      <c r="AB803" s="402" t="n"/>
    </row>
    <row r="804">
      <c r="A804" s="402" t="n">
        <v>50</v>
      </c>
      <c r="B804" s="402" t="n">
        <v>0</v>
      </c>
      <c r="C804" s="402" t="n">
        <v>0</v>
      </c>
      <c r="D804" s="402" t="n">
        <v>1</v>
      </c>
      <c r="E804" s="402" t="n">
        <v>202</v>
      </c>
      <c r="F804" s="402">
        <f>ROUND(Source!P801,O804)</f>
        <v/>
      </c>
      <c r="G804" s="402" t="inlineStr">
        <is>
          <t>СтМатОб</t>
        </is>
      </c>
      <c r="H804" s="402" t="inlineStr">
        <is>
          <t>Стоимость материальных ресурсов (всего)</t>
        </is>
      </c>
      <c r="I804" s="402" t="n"/>
      <c r="J804" s="402" t="n"/>
      <c r="K804" s="402" t="n">
        <v>202</v>
      </c>
      <c r="L804" s="402" t="n">
        <v>2</v>
      </c>
      <c r="M804" s="402" t="n">
        <v>3</v>
      </c>
      <c r="N804" s="402" t="inlineStr"/>
      <c r="O804" s="402" t="n">
        <v>0</v>
      </c>
      <c r="P804" s="402" t="n"/>
      <c r="Q804" s="402" t="n"/>
      <c r="R804" s="402" t="n"/>
      <c r="S804" s="402" t="n"/>
      <c r="T804" s="402" t="n"/>
      <c r="U804" s="402" t="n"/>
      <c r="V804" s="402" t="n"/>
      <c r="W804" s="402" t="n">
        <v>0</v>
      </c>
      <c r="X804" s="402" t="n">
        <v>1</v>
      </c>
      <c r="Y804" s="402" t="n">
        <v>0</v>
      </c>
      <c r="Z804" s="402" t="n"/>
      <c r="AA804" s="402" t="n"/>
      <c r="AB804" s="402" t="n"/>
    </row>
    <row r="805">
      <c r="A805" s="402" t="n">
        <v>50</v>
      </c>
      <c r="B805" s="402" t="n">
        <v>0</v>
      </c>
      <c r="C805" s="402" t="n">
        <v>0</v>
      </c>
      <c r="D805" s="402" t="n">
        <v>1</v>
      </c>
      <c r="E805" s="402" t="n">
        <v>222</v>
      </c>
      <c r="F805" s="402">
        <f>ROUND(Source!AO801,O805)</f>
        <v/>
      </c>
      <c r="G805" s="402" t="inlineStr">
        <is>
          <t>СтМатОбЗак</t>
        </is>
      </c>
      <c r="H805" s="402" t="inlineStr">
        <is>
          <t>Стоимость материалов и оборудования заказчика</t>
        </is>
      </c>
      <c r="I805" s="402" t="n"/>
      <c r="J805" s="402" t="n"/>
      <c r="K805" s="402" t="n">
        <v>222</v>
      </c>
      <c r="L805" s="402" t="n">
        <v>3</v>
      </c>
      <c r="M805" s="402" t="n">
        <v>3</v>
      </c>
      <c r="N805" s="402" t="inlineStr"/>
      <c r="O805" s="402" t="n">
        <v>0</v>
      </c>
      <c r="P805" s="402" t="n"/>
      <c r="Q805" s="402" t="n"/>
      <c r="R805" s="402" t="n"/>
      <c r="S805" s="402" t="n"/>
      <c r="T805" s="402" t="n"/>
      <c r="U805" s="402" t="n"/>
      <c r="V805" s="402" t="n"/>
      <c r="W805" s="402" t="n">
        <v>0</v>
      </c>
      <c r="X805" s="402" t="n">
        <v>1</v>
      </c>
      <c r="Y805" s="402" t="n">
        <v>0</v>
      </c>
      <c r="Z805" s="402" t="n"/>
      <c r="AA805" s="402" t="n"/>
      <c r="AB805" s="402" t="n"/>
    </row>
    <row r="806">
      <c r="A806" s="402" t="n">
        <v>50</v>
      </c>
      <c r="B806" s="402" t="n">
        <v>0</v>
      </c>
      <c r="C806" s="402" t="n">
        <v>0</v>
      </c>
      <c r="D806" s="402" t="n">
        <v>1</v>
      </c>
      <c r="E806" s="402" t="n">
        <v>225</v>
      </c>
      <c r="F806" s="402">
        <f>ROUND(Source!AV801,O806)</f>
        <v/>
      </c>
      <c r="G806" s="402" t="inlineStr">
        <is>
          <t>СтМатОбПод</t>
        </is>
      </c>
      <c r="H806" s="402" t="inlineStr">
        <is>
          <t>Стоимость материалов и оборудования подрядчика</t>
        </is>
      </c>
      <c r="I806" s="402" t="n"/>
      <c r="J806" s="402" t="n"/>
      <c r="K806" s="402" t="n">
        <v>225</v>
      </c>
      <c r="L806" s="402" t="n">
        <v>4</v>
      </c>
      <c r="M806" s="402" t="n">
        <v>3</v>
      </c>
      <c r="N806" s="402" t="inlineStr"/>
      <c r="O806" s="402" t="n">
        <v>0</v>
      </c>
      <c r="P806" s="402" t="n"/>
      <c r="Q806" s="402" t="n"/>
      <c r="R806" s="402" t="n"/>
      <c r="S806" s="402" t="n"/>
      <c r="T806" s="402" t="n"/>
      <c r="U806" s="402" t="n"/>
      <c r="V806" s="402" t="n"/>
      <c r="W806" s="402" t="n">
        <v>0</v>
      </c>
      <c r="X806" s="402" t="n">
        <v>1</v>
      </c>
      <c r="Y806" s="402" t="n">
        <v>0</v>
      </c>
      <c r="Z806" s="402" t="n"/>
      <c r="AA806" s="402" t="n"/>
      <c r="AB806" s="402" t="n"/>
    </row>
    <row r="807">
      <c r="A807" s="402" t="n">
        <v>50</v>
      </c>
      <c r="B807" s="402" t="n">
        <v>0</v>
      </c>
      <c r="C807" s="402" t="n">
        <v>0</v>
      </c>
      <c r="D807" s="402" t="n">
        <v>1</v>
      </c>
      <c r="E807" s="402" t="n">
        <v>226</v>
      </c>
      <c r="F807" s="402">
        <f>ROUND(Source!AW801,O807)</f>
        <v/>
      </c>
      <c r="G807" s="402" t="inlineStr">
        <is>
          <t>СтМат</t>
        </is>
      </c>
      <c r="H807" s="402" t="inlineStr">
        <is>
          <t>Стоимость материалов (всего)</t>
        </is>
      </c>
      <c r="I807" s="402" t="n"/>
      <c r="J807" s="402" t="n"/>
      <c r="K807" s="402" t="n">
        <v>226</v>
      </c>
      <c r="L807" s="402" t="n">
        <v>5</v>
      </c>
      <c r="M807" s="402" t="n">
        <v>3</v>
      </c>
      <c r="N807" s="402" t="inlineStr"/>
      <c r="O807" s="402" t="n">
        <v>0</v>
      </c>
      <c r="P807" s="402" t="n"/>
      <c r="Q807" s="402" t="n"/>
      <c r="R807" s="402" t="n"/>
      <c r="S807" s="402" t="n"/>
      <c r="T807" s="402" t="n"/>
      <c r="U807" s="402" t="n"/>
      <c r="V807" s="402" t="n"/>
      <c r="W807" s="402" t="n">
        <v>0</v>
      </c>
      <c r="X807" s="402" t="n">
        <v>1</v>
      </c>
      <c r="Y807" s="402" t="n">
        <v>0</v>
      </c>
      <c r="Z807" s="402" t="n"/>
      <c r="AA807" s="402" t="n"/>
      <c r="AB807" s="402" t="n"/>
    </row>
    <row r="808">
      <c r="A808" s="402" t="n">
        <v>50</v>
      </c>
      <c r="B808" s="402" t="n">
        <v>0</v>
      </c>
      <c r="C808" s="402" t="n">
        <v>0</v>
      </c>
      <c r="D808" s="402" t="n">
        <v>1</v>
      </c>
      <c r="E808" s="402" t="n">
        <v>227</v>
      </c>
      <c r="F808" s="402">
        <f>ROUND(Source!AX801,O808)</f>
        <v/>
      </c>
      <c r="G808" s="402" t="inlineStr">
        <is>
          <t>СтМатЗак</t>
        </is>
      </c>
      <c r="H808" s="402" t="inlineStr">
        <is>
          <t>Стоимость материалов заказчика</t>
        </is>
      </c>
      <c r="I808" s="402" t="n"/>
      <c r="J808" s="402" t="n"/>
      <c r="K808" s="402" t="n">
        <v>227</v>
      </c>
      <c r="L808" s="402" t="n">
        <v>6</v>
      </c>
      <c r="M808" s="402" t="n">
        <v>3</v>
      </c>
      <c r="N808" s="402" t="inlineStr"/>
      <c r="O808" s="402" t="n">
        <v>0</v>
      </c>
      <c r="P808" s="402" t="n"/>
      <c r="Q808" s="402" t="n"/>
      <c r="R808" s="402" t="n"/>
      <c r="S808" s="402" t="n"/>
      <c r="T808" s="402" t="n"/>
      <c r="U808" s="402" t="n"/>
      <c r="V808" s="402" t="n"/>
      <c r="W808" s="402" t="n">
        <v>0</v>
      </c>
      <c r="X808" s="402" t="n">
        <v>1</v>
      </c>
      <c r="Y808" s="402" t="n">
        <v>0</v>
      </c>
      <c r="Z808" s="402" t="n"/>
      <c r="AA808" s="402" t="n"/>
      <c r="AB808" s="402" t="n"/>
    </row>
    <row r="809">
      <c r="A809" s="402" t="n">
        <v>50</v>
      </c>
      <c r="B809" s="402" t="n">
        <v>0</v>
      </c>
      <c r="C809" s="402" t="n">
        <v>0</v>
      </c>
      <c r="D809" s="402" t="n">
        <v>1</v>
      </c>
      <c r="E809" s="402" t="n">
        <v>228</v>
      </c>
      <c r="F809" s="402">
        <f>ROUND(Source!AY801,O809)</f>
        <v/>
      </c>
      <c r="G809" s="402" t="inlineStr">
        <is>
          <t>СтМатПод</t>
        </is>
      </c>
      <c r="H809" s="402" t="inlineStr">
        <is>
          <t>Стоимость материалов подрядчика</t>
        </is>
      </c>
      <c r="I809" s="402" t="n"/>
      <c r="J809" s="402" t="n"/>
      <c r="K809" s="402" t="n">
        <v>228</v>
      </c>
      <c r="L809" s="402" t="n">
        <v>7</v>
      </c>
      <c r="M809" s="402" t="n">
        <v>3</v>
      </c>
      <c r="N809" s="402" t="inlineStr"/>
      <c r="O809" s="402" t="n">
        <v>0</v>
      </c>
      <c r="P809" s="402" t="n"/>
      <c r="Q809" s="402" t="n"/>
      <c r="R809" s="402" t="n"/>
      <c r="S809" s="402" t="n"/>
      <c r="T809" s="402" t="n"/>
      <c r="U809" s="402" t="n"/>
      <c r="V809" s="402" t="n"/>
      <c r="W809" s="402" t="n">
        <v>0</v>
      </c>
      <c r="X809" s="402" t="n">
        <v>1</v>
      </c>
      <c r="Y809" s="402" t="n">
        <v>0</v>
      </c>
      <c r="Z809" s="402" t="n"/>
      <c r="AA809" s="402" t="n"/>
      <c r="AB809" s="402" t="n"/>
    </row>
    <row r="810">
      <c r="A810" s="402" t="n">
        <v>50</v>
      </c>
      <c r="B810" s="402" t="n">
        <v>0</v>
      </c>
      <c r="C810" s="402" t="n">
        <v>0</v>
      </c>
      <c r="D810" s="402" t="n">
        <v>1</v>
      </c>
      <c r="E810" s="402" t="n">
        <v>216</v>
      </c>
      <c r="F810" s="402">
        <f>ROUND(Source!AP801,O810)</f>
        <v/>
      </c>
      <c r="G810" s="402" t="inlineStr">
        <is>
          <t>Оборуд</t>
        </is>
      </c>
      <c r="H810" s="402" t="inlineStr">
        <is>
          <t>Стоимость оборудования (всего)</t>
        </is>
      </c>
      <c r="I810" s="402" t="n"/>
      <c r="J810" s="402" t="n"/>
      <c r="K810" s="402" t="n">
        <v>216</v>
      </c>
      <c r="L810" s="402" t="n">
        <v>8</v>
      </c>
      <c r="M810" s="402" t="n">
        <v>3</v>
      </c>
      <c r="N810" s="402" t="inlineStr"/>
      <c r="O810" s="402" t="n">
        <v>0</v>
      </c>
      <c r="P810" s="402" t="n"/>
      <c r="Q810" s="402" t="n"/>
      <c r="R810" s="402" t="n"/>
      <c r="S810" s="402" t="n"/>
      <c r="T810" s="402" t="n"/>
      <c r="U810" s="402" t="n"/>
      <c r="V810" s="402" t="n"/>
      <c r="W810" s="402" t="n">
        <v>0</v>
      </c>
      <c r="X810" s="402" t="n">
        <v>1</v>
      </c>
      <c r="Y810" s="402" t="n">
        <v>0</v>
      </c>
      <c r="Z810" s="402" t="n"/>
      <c r="AA810" s="402" t="n"/>
      <c r="AB810" s="402" t="n"/>
    </row>
    <row r="811">
      <c r="A811" s="402" t="n">
        <v>50</v>
      </c>
      <c r="B811" s="402" t="n">
        <v>0</v>
      </c>
      <c r="C811" s="402" t="n">
        <v>0</v>
      </c>
      <c r="D811" s="402" t="n">
        <v>1</v>
      </c>
      <c r="E811" s="402" t="n">
        <v>223</v>
      </c>
      <c r="F811" s="402">
        <f>ROUND(Source!AQ801,O811)</f>
        <v/>
      </c>
      <c r="G811" s="402" t="inlineStr">
        <is>
          <t>ОборудЗак</t>
        </is>
      </c>
      <c r="H811" s="402" t="inlineStr">
        <is>
          <t>Стоимость оборудования заказчика</t>
        </is>
      </c>
      <c r="I811" s="402" t="n"/>
      <c r="J811" s="402" t="n"/>
      <c r="K811" s="402" t="n">
        <v>223</v>
      </c>
      <c r="L811" s="402" t="n">
        <v>9</v>
      </c>
      <c r="M811" s="402" t="n">
        <v>3</v>
      </c>
      <c r="N811" s="402" t="inlineStr"/>
      <c r="O811" s="402" t="n">
        <v>0</v>
      </c>
      <c r="P811" s="402" t="n"/>
      <c r="Q811" s="402" t="n"/>
      <c r="R811" s="402" t="n"/>
      <c r="S811" s="402" t="n"/>
      <c r="T811" s="402" t="n"/>
      <c r="U811" s="402" t="n"/>
      <c r="V811" s="402" t="n"/>
      <c r="W811" s="402" t="n">
        <v>0</v>
      </c>
      <c r="X811" s="402" t="n">
        <v>1</v>
      </c>
      <c r="Y811" s="402" t="n">
        <v>0</v>
      </c>
      <c r="Z811" s="402" t="n"/>
      <c r="AA811" s="402" t="n"/>
      <c r="AB811" s="402" t="n"/>
    </row>
    <row r="812">
      <c r="A812" s="402" t="n">
        <v>50</v>
      </c>
      <c r="B812" s="402" t="n">
        <v>0</v>
      </c>
      <c r="C812" s="402" t="n">
        <v>0</v>
      </c>
      <c r="D812" s="402" t="n">
        <v>1</v>
      </c>
      <c r="E812" s="402" t="n">
        <v>229</v>
      </c>
      <c r="F812" s="402">
        <f>ROUND(Source!AZ801,O812)</f>
        <v/>
      </c>
      <c r="G812" s="402" t="inlineStr">
        <is>
          <t>ОборудПод</t>
        </is>
      </c>
      <c r="H812" s="402" t="inlineStr">
        <is>
          <t>Стоимость оборудования подрядчика</t>
        </is>
      </c>
      <c r="I812" s="402" t="n"/>
      <c r="J812" s="402" t="n"/>
      <c r="K812" s="402" t="n">
        <v>229</v>
      </c>
      <c r="L812" s="402" t="n">
        <v>10</v>
      </c>
      <c r="M812" s="402" t="n">
        <v>3</v>
      </c>
      <c r="N812" s="402" t="inlineStr"/>
      <c r="O812" s="402" t="n">
        <v>0</v>
      </c>
      <c r="P812" s="402" t="n"/>
      <c r="Q812" s="402" t="n"/>
      <c r="R812" s="402" t="n"/>
      <c r="S812" s="402" t="n"/>
      <c r="T812" s="402" t="n"/>
      <c r="U812" s="402" t="n"/>
      <c r="V812" s="402" t="n"/>
      <c r="W812" s="402" t="n">
        <v>0</v>
      </c>
      <c r="X812" s="402" t="n">
        <v>1</v>
      </c>
      <c r="Y812" s="402" t="n">
        <v>0</v>
      </c>
      <c r="Z812" s="402" t="n"/>
      <c r="AA812" s="402" t="n"/>
      <c r="AB812" s="402" t="n"/>
    </row>
    <row r="813">
      <c r="A813" s="402" t="n">
        <v>50</v>
      </c>
      <c r="B813" s="402" t="n">
        <v>0</v>
      </c>
      <c r="C813" s="402" t="n">
        <v>0</v>
      </c>
      <c r="D813" s="402" t="n">
        <v>1</v>
      </c>
      <c r="E813" s="402" t="n">
        <v>203</v>
      </c>
      <c r="F813" s="402">
        <f>ROUND(Source!Q801,O813)</f>
        <v/>
      </c>
      <c r="G813" s="402" t="inlineStr">
        <is>
          <t>ЭММ</t>
        </is>
      </c>
      <c r="H813" s="402" t="inlineStr">
        <is>
          <t>Эксплуатация машин</t>
        </is>
      </c>
      <c r="I813" s="402" t="n"/>
      <c r="J813" s="402" t="n"/>
      <c r="K813" s="402" t="n">
        <v>203</v>
      </c>
      <c r="L813" s="402" t="n">
        <v>11</v>
      </c>
      <c r="M813" s="402" t="n">
        <v>3</v>
      </c>
      <c r="N813" s="402" t="inlineStr"/>
      <c r="O813" s="402" t="n">
        <v>0</v>
      </c>
      <c r="P813" s="402" t="n"/>
      <c r="Q813" s="402" t="n"/>
      <c r="R813" s="402" t="n"/>
      <c r="S813" s="402" t="n"/>
      <c r="T813" s="402" t="n"/>
      <c r="U813" s="402" t="n"/>
      <c r="V813" s="402" t="n"/>
      <c r="W813" s="402" t="n">
        <v>0</v>
      </c>
      <c r="X813" s="402" t="n">
        <v>1</v>
      </c>
      <c r="Y813" s="402" t="n">
        <v>0</v>
      </c>
      <c r="Z813" s="402" t="n"/>
      <c r="AA813" s="402" t="n"/>
      <c r="AB813" s="402" t="n"/>
    </row>
    <row r="814">
      <c r="A814" s="402" t="n">
        <v>50</v>
      </c>
      <c r="B814" s="402" t="n">
        <v>0</v>
      </c>
      <c r="C814" s="402" t="n">
        <v>0</v>
      </c>
      <c r="D814" s="402" t="n">
        <v>1</v>
      </c>
      <c r="E814" s="402" t="n">
        <v>231</v>
      </c>
      <c r="F814" s="402">
        <f>ROUND(Source!BB801,O814)</f>
        <v/>
      </c>
      <c r="G814" s="402" t="inlineStr">
        <is>
          <t>ЭММсНРиСП</t>
        </is>
      </c>
      <c r="H814" s="402" t="inlineStr">
        <is>
          <t>Эксплуатация машин по ТСН-2001.16</t>
        </is>
      </c>
      <c r="I814" s="402" t="n"/>
      <c r="J814" s="402" t="n"/>
      <c r="K814" s="402" t="n">
        <v>231</v>
      </c>
      <c r="L814" s="402" t="n">
        <v>12</v>
      </c>
      <c r="M814" s="402" t="n">
        <v>3</v>
      </c>
      <c r="N814" s="402" t="inlineStr"/>
      <c r="O814" s="402" t="n">
        <v>0</v>
      </c>
      <c r="P814" s="402" t="n"/>
      <c r="Q814" s="402" t="n"/>
      <c r="R814" s="402" t="n"/>
      <c r="S814" s="402" t="n"/>
      <c r="T814" s="402" t="n"/>
      <c r="U814" s="402" t="n"/>
      <c r="V814" s="402" t="n"/>
      <c r="W814" s="402" t="n">
        <v>0</v>
      </c>
      <c r="X814" s="402" t="n">
        <v>1</v>
      </c>
      <c r="Y814" s="402" t="n">
        <v>0</v>
      </c>
      <c r="Z814" s="402" t="n"/>
      <c r="AA814" s="402" t="n"/>
      <c r="AB814" s="402" t="n"/>
    </row>
    <row r="815">
      <c r="A815" s="402" t="n">
        <v>50</v>
      </c>
      <c r="B815" s="402" t="n">
        <v>0</v>
      </c>
      <c r="C815" s="402" t="n">
        <v>0</v>
      </c>
      <c r="D815" s="402" t="n">
        <v>1</v>
      </c>
      <c r="E815" s="402" t="n">
        <v>204</v>
      </c>
      <c r="F815" s="402">
        <f>ROUND(Source!R801,O815)</f>
        <v/>
      </c>
      <c r="G815" s="402" t="inlineStr">
        <is>
          <t>ЗПМ</t>
        </is>
      </c>
      <c r="H815" s="402" t="inlineStr">
        <is>
          <t>ЗП машинистов</t>
        </is>
      </c>
      <c r="I815" s="402" t="n"/>
      <c r="J815" s="402" t="n"/>
      <c r="K815" s="402" t="n">
        <v>204</v>
      </c>
      <c r="L815" s="402" t="n">
        <v>13</v>
      </c>
      <c r="M815" s="402" t="n">
        <v>3</v>
      </c>
      <c r="N815" s="402" t="inlineStr"/>
      <c r="O815" s="402" t="n">
        <v>0</v>
      </c>
      <c r="P815" s="402" t="n"/>
      <c r="Q815" s="402" t="n"/>
      <c r="R815" s="402" t="n"/>
      <c r="S815" s="402" t="n"/>
      <c r="T815" s="402" t="n"/>
      <c r="U815" s="402" t="n"/>
      <c r="V815" s="402" t="n"/>
      <c r="W815" s="402" t="n">
        <v>0</v>
      </c>
      <c r="X815" s="402" t="n">
        <v>1</v>
      </c>
      <c r="Y815" s="402" t="n">
        <v>0</v>
      </c>
      <c r="Z815" s="402" t="n"/>
      <c r="AA815" s="402" t="n"/>
      <c r="AB815" s="402" t="n"/>
    </row>
    <row r="816">
      <c r="A816" s="402" t="n">
        <v>50</v>
      </c>
      <c r="B816" s="402" t="n">
        <v>0</v>
      </c>
      <c r="C816" s="402" t="n">
        <v>0</v>
      </c>
      <c r="D816" s="402" t="n">
        <v>1</v>
      </c>
      <c r="E816" s="402" t="n">
        <v>205</v>
      </c>
      <c r="F816" s="402">
        <f>ROUND(Source!S801,O816)</f>
        <v/>
      </c>
      <c r="G816" s="402" t="inlineStr">
        <is>
          <t>ОЗП</t>
        </is>
      </c>
      <c r="H816" s="402" t="inlineStr">
        <is>
          <t>Основная ЗП рабочих</t>
        </is>
      </c>
      <c r="I816" s="402" t="n"/>
      <c r="J816" s="402" t="n"/>
      <c r="K816" s="402" t="n">
        <v>205</v>
      </c>
      <c r="L816" s="402" t="n">
        <v>14</v>
      </c>
      <c r="M816" s="402" t="n">
        <v>3</v>
      </c>
      <c r="N816" s="402" t="inlineStr"/>
      <c r="O816" s="402" t="n">
        <v>0</v>
      </c>
      <c r="P816" s="402" t="n"/>
      <c r="Q816" s="402" t="n"/>
      <c r="R816" s="402" t="n"/>
      <c r="S816" s="402" t="n"/>
      <c r="T816" s="402" t="n"/>
      <c r="U816" s="402" t="n"/>
      <c r="V816" s="402" t="n"/>
      <c r="W816" s="402" t="n">
        <v>0</v>
      </c>
      <c r="X816" s="402" t="n">
        <v>1</v>
      </c>
      <c r="Y816" s="402" t="n">
        <v>0</v>
      </c>
      <c r="Z816" s="402" t="n"/>
      <c r="AA816" s="402" t="n"/>
      <c r="AB816" s="402" t="n"/>
    </row>
    <row r="817">
      <c r="A817" s="402" t="n">
        <v>50</v>
      </c>
      <c r="B817" s="402" t="n">
        <v>0</v>
      </c>
      <c r="C817" s="402" t="n">
        <v>0</v>
      </c>
      <c r="D817" s="402" t="n">
        <v>1</v>
      </c>
      <c r="E817" s="402" t="n">
        <v>232</v>
      </c>
      <c r="F817" s="402">
        <f>ROUND(Source!BC801,O817)</f>
        <v/>
      </c>
      <c r="G817" s="402" t="inlineStr">
        <is>
          <t>ОЗПсНРиСП</t>
        </is>
      </c>
      <c r="H817" s="402" t="inlineStr">
        <is>
          <t>Основная ЗП рабочих по ТСН-2001.16</t>
        </is>
      </c>
      <c r="I817" s="402" t="n"/>
      <c r="J817" s="402" t="n"/>
      <c r="K817" s="402" t="n">
        <v>232</v>
      </c>
      <c r="L817" s="402" t="n">
        <v>15</v>
      </c>
      <c r="M817" s="402" t="n">
        <v>3</v>
      </c>
      <c r="N817" s="402" t="inlineStr"/>
      <c r="O817" s="402" t="n">
        <v>0</v>
      </c>
      <c r="P817" s="402" t="n"/>
      <c r="Q817" s="402" t="n"/>
      <c r="R817" s="402" t="n"/>
      <c r="S817" s="402" t="n"/>
      <c r="T817" s="402" t="n"/>
      <c r="U817" s="402" t="n"/>
      <c r="V817" s="402" t="n"/>
      <c r="W817" s="402" t="n">
        <v>0</v>
      </c>
      <c r="X817" s="402" t="n">
        <v>1</v>
      </c>
      <c r="Y817" s="402" t="n">
        <v>0</v>
      </c>
      <c r="Z817" s="402" t="n"/>
      <c r="AA817" s="402" t="n"/>
      <c r="AB817" s="402" t="n"/>
    </row>
    <row r="818">
      <c r="A818" s="402" t="n">
        <v>50</v>
      </c>
      <c r="B818" s="402" t="n">
        <v>0</v>
      </c>
      <c r="C818" s="402" t="n">
        <v>0</v>
      </c>
      <c r="D818" s="402" t="n">
        <v>1</v>
      </c>
      <c r="E818" s="402" t="n">
        <v>214</v>
      </c>
      <c r="F818" s="402">
        <f>ROUND(Source!AS801,O818)</f>
        <v/>
      </c>
      <c r="G818" s="402" t="inlineStr">
        <is>
          <t>Строит</t>
        </is>
      </c>
      <c r="H818" s="402" t="inlineStr">
        <is>
          <t>Строительные работы с НР и СП</t>
        </is>
      </c>
      <c r="I818" s="402" t="n"/>
      <c r="J818" s="402" t="n"/>
      <c r="K818" s="402" t="n">
        <v>214</v>
      </c>
      <c r="L818" s="402" t="n">
        <v>16</v>
      </c>
      <c r="M818" s="402" t="n">
        <v>3</v>
      </c>
      <c r="N818" s="402" t="inlineStr"/>
      <c r="O818" s="402" t="n">
        <v>0</v>
      </c>
      <c r="P818" s="402" t="n"/>
      <c r="Q818" s="402" t="n"/>
      <c r="R818" s="402" t="n"/>
      <c r="S818" s="402" t="n"/>
      <c r="T818" s="402" t="n"/>
      <c r="U818" s="402" t="n"/>
      <c r="V818" s="402" t="n"/>
      <c r="W818" s="402" t="n">
        <v>0</v>
      </c>
      <c r="X818" s="402" t="n">
        <v>1</v>
      </c>
      <c r="Y818" s="402" t="n">
        <v>0</v>
      </c>
      <c r="Z818" s="402" t="n"/>
      <c r="AA818" s="402" t="n"/>
      <c r="AB818" s="402" t="n"/>
    </row>
    <row r="819">
      <c r="A819" s="402" t="n">
        <v>50</v>
      </c>
      <c r="B819" s="402" t="n">
        <v>0</v>
      </c>
      <c r="C819" s="402" t="n">
        <v>0</v>
      </c>
      <c r="D819" s="402" t="n">
        <v>1</v>
      </c>
      <c r="E819" s="402" t="n">
        <v>215</v>
      </c>
      <c r="F819" s="402">
        <f>ROUND(Source!AT801,O819)</f>
        <v/>
      </c>
      <c r="G819" s="402" t="inlineStr">
        <is>
          <t>Монтаж</t>
        </is>
      </c>
      <c r="H819" s="402" t="inlineStr">
        <is>
          <t>Монтажные работы с НР и СП</t>
        </is>
      </c>
      <c r="I819" s="402" t="n"/>
      <c r="J819" s="402" t="n"/>
      <c r="K819" s="402" t="n">
        <v>215</v>
      </c>
      <c r="L819" s="402" t="n">
        <v>17</v>
      </c>
      <c r="M819" s="402" t="n">
        <v>3</v>
      </c>
      <c r="N819" s="402" t="inlineStr"/>
      <c r="O819" s="402" t="n">
        <v>0</v>
      </c>
      <c r="P819" s="402" t="n"/>
      <c r="Q819" s="402" t="n"/>
      <c r="R819" s="402" t="n"/>
      <c r="S819" s="402" t="n"/>
      <c r="T819" s="402" t="n"/>
      <c r="U819" s="402" t="n"/>
      <c r="V819" s="402" t="n"/>
      <c r="W819" s="402" t="n">
        <v>0</v>
      </c>
      <c r="X819" s="402" t="n">
        <v>1</v>
      </c>
      <c r="Y819" s="402" t="n">
        <v>0</v>
      </c>
      <c r="Z819" s="402" t="n"/>
      <c r="AA819" s="402" t="n"/>
      <c r="AB819" s="402" t="n"/>
    </row>
    <row r="820">
      <c r="A820" s="402" t="n">
        <v>50</v>
      </c>
      <c r="B820" s="402" t="n">
        <v>0</v>
      </c>
      <c r="C820" s="402" t="n">
        <v>0</v>
      </c>
      <c r="D820" s="402" t="n">
        <v>1</v>
      </c>
      <c r="E820" s="402" t="n">
        <v>217</v>
      </c>
      <c r="F820" s="402">
        <f>ROUND(Source!AU801,O820)</f>
        <v/>
      </c>
      <c r="G820" s="402" t="inlineStr">
        <is>
          <t>Прочие</t>
        </is>
      </c>
      <c r="H820" s="402" t="inlineStr">
        <is>
          <t>Прочие работы с НР и СП</t>
        </is>
      </c>
      <c r="I820" s="402" t="n"/>
      <c r="J820" s="402" t="n"/>
      <c r="K820" s="402" t="n">
        <v>217</v>
      </c>
      <c r="L820" s="402" t="n">
        <v>18</v>
      </c>
      <c r="M820" s="402" t="n">
        <v>3</v>
      </c>
      <c r="N820" s="402" t="inlineStr"/>
      <c r="O820" s="402" t="n">
        <v>0</v>
      </c>
      <c r="P820" s="402" t="n"/>
      <c r="Q820" s="402" t="n"/>
      <c r="R820" s="402" t="n"/>
      <c r="S820" s="402" t="n"/>
      <c r="T820" s="402" t="n"/>
      <c r="U820" s="402" t="n"/>
      <c r="V820" s="402" t="n"/>
      <c r="W820" s="402" t="n">
        <v>0</v>
      </c>
      <c r="X820" s="402" t="n">
        <v>1</v>
      </c>
      <c r="Y820" s="402" t="n">
        <v>0</v>
      </c>
      <c r="Z820" s="402" t="n"/>
      <c r="AA820" s="402" t="n"/>
      <c r="AB820" s="402" t="n"/>
    </row>
    <row r="821">
      <c r="A821" s="402" t="n">
        <v>50</v>
      </c>
      <c r="B821" s="402" t="n">
        <v>0</v>
      </c>
      <c r="C821" s="402" t="n">
        <v>0</v>
      </c>
      <c r="D821" s="402" t="n">
        <v>1</v>
      </c>
      <c r="E821" s="402" t="n">
        <v>230</v>
      </c>
      <c r="F821" s="402">
        <f>ROUND(Source!BA801,O821)</f>
        <v/>
      </c>
      <c r="G821" s="402" t="inlineStr">
        <is>
          <t>ПрочиеЗатр</t>
        </is>
      </c>
      <c r="H821" s="402" t="inlineStr">
        <is>
          <t>Прочие затраты по ТСН-2001.16</t>
        </is>
      </c>
      <c r="I821" s="402" t="n"/>
      <c r="J821" s="402" t="n"/>
      <c r="K821" s="402" t="n">
        <v>230</v>
      </c>
      <c r="L821" s="402" t="n">
        <v>19</v>
      </c>
      <c r="M821" s="402" t="n">
        <v>3</v>
      </c>
      <c r="N821" s="402" t="inlineStr"/>
      <c r="O821" s="402" t="n">
        <v>0</v>
      </c>
      <c r="P821" s="402" t="n"/>
      <c r="Q821" s="402" t="n"/>
      <c r="R821" s="402" t="n"/>
      <c r="S821" s="402" t="n"/>
      <c r="T821" s="402" t="n"/>
      <c r="U821" s="402" t="n"/>
      <c r="V821" s="402" t="n"/>
      <c r="W821" s="402" t="n">
        <v>0</v>
      </c>
      <c r="X821" s="402" t="n">
        <v>1</v>
      </c>
      <c r="Y821" s="402" t="n">
        <v>0</v>
      </c>
      <c r="Z821" s="402" t="n"/>
      <c r="AA821" s="402" t="n"/>
      <c r="AB821" s="402" t="n"/>
    </row>
    <row r="822">
      <c r="A822" s="402" t="n">
        <v>50</v>
      </c>
      <c r="B822" s="402" t="n">
        <v>0</v>
      </c>
      <c r="C822" s="402" t="n">
        <v>0</v>
      </c>
      <c r="D822" s="402" t="n">
        <v>1</v>
      </c>
      <c r="E822" s="402" t="n">
        <v>206</v>
      </c>
      <c r="F822" s="402">
        <f>ROUND(Source!T801,O822)</f>
        <v/>
      </c>
      <c r="G822" s="402" t="inlineStr">
        <is>
          <t>ВозврМат</t>
        </is>
      </c>
      <c r="H822" s="402" t="inlineStr">
        <is>
          <t>Возврат материалов</t>
        </is>
      </c>
      <c r="I822" s="402" t="n"/>
      <c r="J822" s="402" t="n"/>
      <c r="K822" s="402" t="n">
        <v>206</v>
      </c>
      <c r="L822" s="402" t="n">
        <v>20</v>
      </c>
      <c r="M822" s="402" t="n">
        <v>3</v>
      </c>
      <c r="N822" s="402" t="inlineStr"/>
      <c r="O822" s="402" t="n">
        <v>0</v>
      </c>
      <c r="P822" s="402" t="n"/>
      <c r="Q822" s="402" t="n"/>
      <c r="R822" s="402" t="n"/>
      <c r="S822" s="402" t="n"/>
      <c r="T822" s="402" t="n"/>
      <c r="U822" s="402" t="n"/>
      <c r="V822" s="402" t="n"/>
      <c r="W822" s="402" t="n">
        <v>0</v>
      </c>
      <c r="X822" s="402" t="n">
        <v>1</v>
      </c>
      <c r="Y822" s="402" t="n">
        <v>0</v>
      </c>
      <c r="Z822" s="402" t="n"/>
      <c r="AA822" s="402" t="n"/>
      <c r="AB822" s="402" t="n"/>
    </row>
    <row r="823">
      <c r="A823" s="402" t="n">
        <v>50</v>
      </c>
      <c r="B823" s="402" t="n">
        <v>0</v>
      </c>
      <c r="C823" s="402" t="n">
        <v>0</v>
      </c>
      <c r="D823" s="402" t="n">
        <v>1</v>
      </c>
      <c r="E823" s="402" t="n">
        <v>207</v>
      </c>
      <c r="F823" s="402">
        <f>ROUND(Source!U801,O823)</f>
        <v/>
      </c>
      <c r="G823" s="402" t="inlineStr">
        <is>
          <t>ТрудСтр</t>
        </is>
      </c>
      <c r="H823" s="402" t="inlineStr">
        <is>
          <t>Трудозатраты строителей</t>
        </is>
      </c>
      <c r="I823" s="402" t="n"/>
      <c r="J823" s="402" t="n"/>
      <c r="K823" s="402" t="n">
        <v>207</v>
      </c>
      <c r="L823" s="402" t="n">
        <v>21</v>
      </c>
      <c r="M823" s="402" t="n">
        <v>3</v>
      </c>
      <c r="N823" s="402" t="inlineStr"/>
      <c r="O823" s="402" t="n">
        <v>7</v>
      </c>
      <c r="P823" s="402" t="n"/>
      <c r="Q823" s="402" t="n"/>
      <c r="R823" s="402" t="n"/>
      <c r="S823" s="402" t="n"/>
      <c r="T823" s="402" t="n"/>
      <c r="U823" s="402" t="n"/>
      <c r="V823" s="402" t="n"/>
      <c r="W823" s="402" t="n">
        <v>0</v>
      </c>
      <c r="X823" s="402" t="n">
        <v>1</v>
      </c>
      <c r="Y823" s="402" t="n">
        <v>0</v>
      </c>
      <c r="Z823" s="402" t="n"/>
      <c r="AA823" s="402" t="n"/>
      <c r="AB823" s="402" t="n"/>
    </row>
    <row r="824">
      <c r="A824" s="402" t="n">
        <v>50</v>
      </c>
      <c r="B824" s="402" t="n">
        <v>0</v>
      </c>
      <c r="C824" s="402" t="n">
        <v>0</v>
      </c>
      <c r="D824" s="402" t="n">
        <v>1</v>
      </c>
      <c r="E824" s="402" t="n">
        <v>208</v>
      </c>
      <c r="F824" s="402">
        <f>ROUND(Source!V801,O824)</f>
        <v/>
      </c>
      <c r="G824" s="402" t="inlineStr">
        <is>
          <t>ТрудМаш</t>
        </is>
      </c>
      <c r="H824" s="402" t="inlineStr">
        <is>
          <t>Трудозатраты машинистов</t>
        </is>
      </c>
      <c r="I824" s="402" t="n"/>
      <c r="J824" s="402" t="n"/>
      <c r="K824" s="402" t="n">
        <v>208</v>
      </c>
      <c r="L824" s="402" t="n">
        <v>22</v>
      </c>
      <c r="M824" s="402" t="n">
        <v>3</v>
      </c>
      <c r="N824" s="402" t="inlineStr"/>
      <c r="O824" s="402" t="n">
        <v>7</v>
      </c>
      <c r="P824" s="402" t="n"/>
      <c r="Q824" s="402" t="n"/>
      <c r="R824" s="402" t="n"/>
      <c r="S824" s="402" t="n"/>
      <c r="T824" s="402" t="n"/>
      <c r="U824" s="402" t="n"/>
      <c r="V824" s="402" t="n"/>
      <c r="W824" s="402" t="n">
        <v>0</v>
      </c>
      <c r="X824" s="402" t="n">
        <v>1</v>
      </c>
      <c r="Y824" s="402" t="n">
        <v>0</v>
      </c>
      <c r="Z824" s="402" t="n"/>
      <c r="AA824" s="402" t="n"/>
      <c r="AB824" s="402" t="n"/>
    </row>
    <row r="825">
      <c r="A825" s="402" t="n">
        <v>50</v>
      </c>
      <c r="B825" s="402" t="n">
        <v>0</v>
      </c>
      <c r="C825" s="402" t="n">
        <v>0</v>
      </c>
      <c r="D825" s="402" t="n">
        <v>1</v>
      </c>
      <c r="E825" s="402" t="n">
        <v>209</v>
      </c>
      <c r="F825" s="402">
        <f>ROUND(Source!W801,O825)</f>
        <v/>
      </c>
      <c r="G825" s="402" t="inlineStr">
        <is>
          <t>ТранспМат</t>
        </is>
      </c>
      <c r="H825" s="402" t="inlineStr">
        <is>
          <t>Транспорт материалов</t>
        </is>
      </c>
      <c r="I825" s="402" t="n"/>
      <c r="J825" s="402" t="n"/>
      <c r="K825" s="402" t="n">
        <v>209</v>
      </c>
      <c r="L825" s="402" t="n">
        <v>23</v>
      </c>
      <c r="M825" s="402" t="n">
        <v>3</v>
      </c>
      <c r="N825" s="402" t="inlineStr"/>
      <c r="O825" s="402" t="n">
        <v>0</v>
      </c>
      <c r="P825" s="402" t="n"/>
      <c r="Q825" s="402" t="n"/>
      <c r="R825" s="402" t="n"/>
      <c r="S825" s="402" t="n"/>
      <c r="T825" s="402" t="n"/>
      <c r="U825" s="402" t="n"/>
      <c r="V825" s="402" t="n"/>
      <c r="W825" s="402" t="n">
        <v>0</v>
      </c>
      <c r="X825" s="402" t="n">
        <v>1</v>
      </c>
      <c r="Y825" s="402" t="n">
        <v>0</v>
      </c>
      <c r="Z825" s="402" t="n"/>
      <c r="AA825" s="402" t="n"/>
      <c r="AB825" s="402" t="n"/>
    </row>
    <row r="826">
      <c r="A826" s="402" t="n">
        <v>50</v>
      </c>
      <c r="B826" s="402" t="n">
        <v>0</v>
      </c>
      <c r="C826" s="402" t="n">
        <v>0</v>
      </c>
      <c r="D826" s="402" t="n">
        <v>1</v>
      </c>
      <c r="E826" s="402" t="n">
        <v>233</v>
      </c>
      <c r="F826" s="402">
        <f>ROUND(Source!BD801,O826)</f>
        <v/>
      </c>
      <c r="G826" s="402" t="inlineStr">
        <is>
          <t>Перевозка</t>
        </is>
      </c>
      <c r="H826" s="402" t="inlineStr">
        <is>
          <t>Перевозка грузов</t>
        </is>
      </c>
      <c r="I826" s="402" t="n"/>
      <c r="J826" s="402" t="n"/>
      <c r="K826" s="402" t="n">
        <v>233</v>
      </c>
      <c r="L826" s="402" t="n">
        <v>24</v>
      </c>
      <c r="M826" s="402" t="n">
        <v>3</v>
      </c>
      <c r="N826" s="402" t="inlineStr"/>
      <c r="O826" s="402" t="n">
        <v>0</v>
      </c>
      <c r="P826" s="402" t="n"/>
      <c r="Q826" s="402" t="n"/>
      <c r="R826" s="402" t="n"/>
      <c r="S826" s="402" t="n"/>
      <c r="T826" s="402" t="n"/>
      <c r="U826" s="402" t="n"/>
      <c r="V826" s="402" t="n"/>
      <c r="W826" s="402" t="n">
        <v>0</v>
      </c>
      <c r="X826" s="402" t="n">
        <v>1</v>
      </c>
      <c r="Y826" s="402" t="n">
        <v>0</v>
      </c>
      <c r="Z826" s="402" t="n"/>
      <c r="AA826" s="402" t="n"/>
      <c r="AB826" s="402" t="n"/>
    </row>
    <row r="827">
      <c r="A827" s="402" t="n">
        <v>50</v>
      </c>
      <c r="B827" s="402" t="n">
        <v>0</v>
      </c>
      <c r="C827" s="402" t="n">
        <v>0</v>
      </c>
      <c r="D827" s="402" t="n">
        <v>1</v>
      </c>
      <c r="E827" s="402" t="n">
        <v>210</v>
      </c>
      <c r="F827" s="402">
        <f>ROUND(Source!X801,O827)</f>
        <v/>
      </c>
      <c r="G827" s="402" t="inlineStr">
        <is>
          <t>НР</t>
        </is>
      </c>
      <c r="H827" s="402" t="inlineStr">
        <is>
          <t>Накладные расходы</t>
        </is>
      </c>
      <c r="I827" s="402" t="n"/>
      <c r="J827" s="402" t="n"/>
      <c r="K827" s="402" t="n">
        <v>210</v>
      </c>
      <c r="L827" s="402" t="n">
        <v>25</v>
      </c>
      <c r="M827" s="402" t="n">
        <v>3</v>
      </c>
      <c r="N827" s="402" t="inlineStr"/>
      <c r="O827" s="402" t="n">
        <v>0</v>
      </c>
      <c r="P827" s="402" t="n"/>
      <c r="Q827" s="402" t="n"/>
      <c r="R827" s="402" t="n"/>
      <c r="S827" s="402" t="n"/>
      <c r="T827" s="402" t="n"/>
      <c r="U827" s="402" t="n"/>
      <c r="V827" s="402" t="n"/>
      <c r="W827" s="402" t="n">
        <v>0</v>
      </c>
      <c r="X827" s="402" t="n">
        <v>1</v>
      </c>
      <c r="Y827" s="402" t="n">
        <v>0</v>
      </c>
      <c r="Z827" s="402" t="n"/>
      <c r="AA827" s="402" t="n"/>
      <c r="AB827" s="402" t="n"/>
    </row>
    <row r="828">
      <c r="A828" s="402" t="n">
        <v>50</v>
      </c>
      <c r="B828" s="402" t="n">
        <v>0</v>
      </c>
      <c r="C828" s="402" t="n">
        <v>0</v>
      </c>
      <c r="D828" s="402" t="n">
        <v>1</v>
      </c>
      <c r="E828" s="402" t="n">
        <v>211</v>
      </c>
      <c r="F828" s="402">
        <f>ROUND(Source!Y801,O828)</f>
        <v/>
      </c>
      <c r="G828" s="402" t="inlineStr">
        <is>
          <t>СмПриб</t>
        </is>
      </c>
      <c r="H828" s="402" t="inlineStr">
        <is>
          <t>Сметная прибыль</t>
        </is>
      </c>
      <c r="I828" s="402" t="n"/>
      <c r="J828" s="402" t="n"/>
      <c r="K828" s="402" t="n">
        <v>211</v>
      </c>
      <c r="L828" s="402" t="n">
        <v>26</v>
      </c>
      <c r="M828" s="402" t="n">
        <v>3</v>
      </c>
      <c r="N828" s="402" t="inlineStr"/>
      <c r="O828" s="402" t="n">
        <v>0</v>
      </c>
      <c r="P828" s="402" t="n"/>
      <c r="Q828" s="402" t="n"/>
      <c r="R828" s="402" t="n"/>
      <c r="S828" s="402" t="n"/>
      <c r="T828" s="402" t="n"/>
      <c r="U828" s="402" t="n"/>
      <c r="V828" s="402" t="n"/>
      <c r="W828" s="402" t="n">
        <v>0</v>
      </c>
      <c r="X828" s="402" t="n">
        <v>1</v>
      </c>
      <c r="Y828" s="402" t="n">
        <v>0</v>
      </c>
      <c r="Z828" s="402" t="n"/>
      <c r="AA828" s="402" t="n"/>
      <c r="AB828" s="402" t="n"/>
    </row>
    <row r="829">
      <c r="A829" s="402" t="n">
        <v>50</v>
      </c>
      <c r="B829" s="402" t="n">
        <v>0</v>
      </c>
      <c r="C829" s="402" t="n">
        <v>0</v>
      </c>
      <c r="D829" s="402" t="n">
        <v>1</v>
      </c>
      <c r="E829" s="402" t="n">
        <v>224</v>
      </c>
      <c r="F829" s="402">
        <f>ROUND(Source!AR801,O829)</f>
        <v/>
      </c>
      <c r="G829" s="402" t="inlineStr">
        <is>
          <t>Всего</t>
        </is>
      </c>
      <c r="H829" s="402" t="inlineStr">
        <is>
          <t>Всего с НР и СП</t>
        </is>
      </c>
      <c r="I829" s="402" t="n"/>
      <c r="J829" s="402" t="n"/>
      <c r="K829" s="402" t="n">
        <v>224</v>
      </c>
      <c r="L829" s="402" t="n">
        <v>27</v>
      </c>
      <c r="M829" s="402" t="n">
        <v>3</v>
      </c>
      <c r="N829" s="402" t="inlineStr"/>
      <c r="O829" s="402" t="n">
        <v>0</v>
      </c>
      <c r="P829" s="402" t="n"/>
      <c r="Q829" s="402" t="n"/>
      <c r="R829" s="402" t="n"/>
      <c r="S829" s="402" t="n"/>
      <c r="T829" s="402" t="n"/>
      <c r="U829" s="402" t="n"/>
      <c r="V829" s="402" t="n"/>
      <c r="W829" s="402" t="n">
        <v>0</v>
      </c>
      <c r="X829" s="402" t="n">
        <v>1</v>
      </c>
      <c r="Y829" s="402" t="n">
        <v>0</v>
      </c>
      <c r="Z829" s="402" t="n"/>
      <c r="AA829" s="402" t="n"/>
      <c r="AB829" s="402" t="n"/>
    </row>
    <row r="830">
      <c r="A830" s="402" t="n">
        <v>50</v>
      </c>
      <c r="B830" s="402" t="n">
        <v>0</v>
      </c>
      <c r="C830" s="402" t="n">
        <v>0</v>
      </c>
      <c r="D830" s="402" t="n">
        <v>2</v>
      </c>
      <c r="E830" s="402" t="n">
        <v>0</v>
      </c>
      <c r="F830" s="402">
        <f>ROUND(F829,O830)</f>
        <v/>
      </c>
      <c r="G830" s="402" t="inlineStr">
        <is>
          <t>и1</t>
        </is>
      </c>
      <c r="H830" s="402" t="inlineStr">
        <is>
          <t>Итого</t>
        </is>
      </c>
      <c r="I830" s="402" t="n"/>
      <c r="J830" s="402" t="n"/>
      <c r="K830" s="402" t="n">
        <v>212</v>
      </c>
      <c r="L830" s="402" t="n">
        <v>28</v>
      </c>
      <c r="M830" s="402" t="n">
        <v>0</v>
      </c>
      <c r="N830" s="402" t="inlineStr"/>
      <c r="O830" s="402" t="n">
        <v>0</v>
      </c>
      <c r="P830" s="402" t="n"/>
      <c r="Q830" s="402" t="n"/>
      <c r="R830" s="402" t="n"/>
      <c r="S830" s="402" t="n"/>
      <c r="T830" s="402" t="n"/>
      <c r="U830" s="402" t="n"/>
      <c r="V830" s="402" t="n"/>
      <c r="W830" s="402" t="n">
        <v>0</v>
      </c>
      <c r="X830" s="402" t="n">
        <v>1</v>
      </c>
      <c r="Y830" s="402" t="n">
        <v>0</v>
      </c>
      <c r="Z830" s="402" t="n"/>
      <c r="AA830" s="402" t="n"/>
      <c r="AB830" s="402" t="n"/>
    </row>
    <row r="831">
      <c r="A831" s="402" t="n">
        <v>50</v>
      </c>
      <c r="B831" s="402" t="n">
        <v>0</v>
      </c>
      <c r="C831" s="402" t="n">
        <v>0</v>
      </c>
      <c r="D831" s="402" t="n">
        <v>2</v>
      </c>
      <c r="E831" s="402" t="n">
        <v>0</v>
      </c>
      <c r="F831" s="402">
        <f>ROUND(F830*0.22,O831)</f>
        <v/>
      </c>
      <c r="G831" s="402" t="inlineStr">
        <is>
          <t>и2</t>
        </is>
      </c>
      <c r="H831" s="402" t="inlineStr">
        <is>
          <t>НДС 22%</t>
        </is>
      </c>
      <c r="I831" s="402" t="n"/>
      <c r="J831" s="402" t="n"/>
      <c r="K831" s="402" t="n">
        <v>212</v>
      </c>
      <c r="L831" s="402" t="n">
        <v>29</v>
      </c>
      <c r="M831" s="402" t="n">
        <v>0</v>
      </c>
      <c r="N831" s="402" t="inlineStr"/>
      <c r="O831" s="402" t="n">
        <v>0</v>
      </c>
      <c r="P831" s="402" t="n"/>
      <c r="Q831" s="402" t="n"/>
      <c r="R831" s="402" t="n"/>
      <c r="S831" s="402" t="n"/>
      <c r="T831" s="402" t="n"/>
      <c r="U831" s="402" t="n"/>
      <c r="V831" s="402" t="n"/>
      <c r="W831" s="402" t="n">
        <v>0</v>
      </c>
      <c r="X831" s="402" t="n">
        <v>1</v>
      </c>
      <c r="Y831" s="402" t="n">
        <v>0</v>
      </c>
      <c r="Z831" s="402" t="n"/>
      <c r="AA831" s="402" t="n"/>
      <c r="AB831" s="402" t="n"/>
    </row>
    <row r="832">
      <c r="A832" s="402" t="n">
        <v>50</v>
      </c>
      <c r="B832" s="402" t="n">
        <v>0</v>
      </c>
      <c r="C832" s="402" t="n">
        <v>0</v>
      </c>
      <c r="D832" s="402" t="n">
        <v>2</v>
      </c>
      <c r="E832" s="402" t="n">
        <v>213</v>
      </c>
      <c r="F832" s="402">
        <f>ROUND(F830+F831,O832)</f>
        <v/>
      </c>
      <c r="G832" s="402" t="inlineStr">
        <is>
          <t>и3</t>
        </is>
      </c>
      <c r="H832" s="402" t="inlineStr">
        <is>
          <t>Всего</t>
        </is>
      </c>
      <c r="I832" s="402" t="n"/>
      <c r="J832" s="402" t="n"/>
      <c r="K832" s="402" t="n">
        <v>212</v>
      </c>
      <c r="L832" s="402" t="n">
        <v>30</v>
      </c>
      <c r="M832" s="402" t="n">
        <v>0</v>
      </c>
      <c r="N832" s="402" t="inlineStr"/>
      <c r="O832" s="402" t="n">
        <v>0</v>
      </c>
      <c r="P832" s="402" t="n"/>
      <c r="Q832" s="402" t="n"/>
      <c r="R832" s="402" t="n"/>
      <c r="S832" s="402" t="n"/>
      <c r="T832" s="402" t="n"/>
      <c r="U832" s="402" t="n"/>
      <c r="V832" s="402" t="n"/>
      <c r="W832" s="402" t="n">
        <v>0</v>
      </c>
      <c r="X832" s="402" t="n">
        <v>1</v>
      </c>
      <c r="Y832" s="402" t="n">
        <v>0</v>
      </c>
      <c r="Z832" s="402" t="n"/>
      <c r="AA832" s="402" t="n"/>
      <c r="AB832" s="402" t="n"/>
    </row>
    <row r="833"/>
    <row r="834">
      <c r="A834" s="399" t="n">
        <v>3</v>
      </c>
      <c r="B834" s="399" t="n">
        <v>0</v>
      </c>
      <c r="C834" s="399" t="n"/>
      <c r="D834" s="399">
        <f>ROW(A850)</f>
        <v/>
      </c>
      <c r="E834" s="399" t="n"/>
      <c r="F834" s="399" t="inlineStr">
        <is>
          <t>Новая локальная смета</t>
        </is>
      </c>
      <c r="G834" s="399" t="inlineStr">
        <is>
          <t>Механизаторов 9</t>
        </is>
      </c>
      <c r="H834" s="399" t="inlineStr"/>
      <c r="I834" s="399" t="n">
        <v>0</v>
      </c>
      <c r="J834" s="399" t="inlineStr"/>
      <c r="K834" s="399" t="n">
        <v>0</v>
      </c>
      <c r="L834" s="399" t="inlineStr">
        <is>
          <t>Новая локальная смета</t>
        </is>
      </c>
      <c r="M834" s="399" t="inlineStr"/>
      <c r="N834" s="399" t="n"/>
      <c r="O834" s="399" t="n"/>
      <c r="P834" s="399" t="n"/>
      <c r="Q834" s="399" t="n"/>
      <c r="R834" s="399" t="n"/>
      <c r="S834" s="399" t="n">
        <v>0</v>
      </c>
      <c r="T834" s="399" t="n"/>
      <c r="U834" s="399" t="inlineStr"/>
      <c r="V834" s="399" t="n">
        <v>0</v>
      </c>
      <c r="W834" s="399" t="n"/>
      <c r="X834" s="399" t="n"/>
      <c r="Y834" s="399" t="n"/>
      <c r="Z834" s="399" t="n"/>
      <c r="AA834" s="399" t="n"/>
      <c r="AB834" s="399" t="inlineStr"/>
      <c r="AC834" s="399" t="inlineStr"/>
      <c r="AD834" s="399" t="inlineStr"/>
      <c r="AE834" s="399" t="inlineStr"/>
      <c r="AF834" s="399" t="inlineStr"/>
      <c r="AG834" s="399" t="inlineStr"/>
      <c r="AH834" s="399" t="n"/>
      <c r="AI834" s="399" t="n"/>
      <c r="AJ834" s="399" t="n"/>
      <c r="AK834" s="399" t="n"/>
      <c r="AL834" s="399" t="n"/>
      <c r="AM834" s="399" t="n"/>
      <c r="AN834" s="399" t="n"/>
      <c r="AO834" s="399" t="n"/>
      <c r="AP834" s="399" t="inlineStr"/>
      <c r="AQ834" s="399" t="inlineStr"/>
      <c r="AR834" s="399" t="inlineStr"/>
      <c r="AS834" s="399" t="n"/>
      <c r="AT834" s="399" t="n"/>
      <c r="AU834" s="399" t="n"/>
      <c r="AV834" s="399" t="n"/>
      <c r="AW834" s="399" t="n"/>
      <c r="AX834" s="399" t="n"/>
      <c r="AY834" s="399" t="n"/>
      <c r="AZ834" s="399" t="inlineStr"/>
      <c r="BA834" s="399" t="n"/>
      <c r="BB834" s="399" t="inlineStr"/>
      <c r="BC834" s="399" t="inlineStr"/>
      <c r="BD834" s="399" t="inlineStr"/>
      <c r="BE834" s="399" t="inlineStr"/>
      <c r="BF834" s="399" t="inlineStr"/>
      <c r="BG834" s="399" t="inlineStr"/>
      <c r="BH834" s="399" t="inlineStr"/>
      <c r="BI834" s="399" t="inlineStr"/>
      <c r="BJ834" s="399" t="inlineStr"/>
      <c r="BK834" s="399" t="inlineStr"/>
      <c r="BL834" s="399" t="inlineStr"/>
      <c r="BM834" s="399" t="inlineStr"/>
      <c r="BN834" s="399" t="inlineStr"/>
      <c r="BO834" s="399" t="inlineStr"/>
      <c r="BP834" s="399" t="inlineStr"/>
      <c r="BQ834" s="399" t="n"/>
      <c r="BR834" s="399" t="n"/>
      <c r="BS834" s="399" t="n"/>
      <c r="BT834" s="399" t="n"/>
      <c r="BU834" s="399" t="n"/>
      <c r="BV834" s="399" t="n"/>
      <c r="BW834" s="399" t="n"/>
      <c r="BX834" s="399" t="n">
        <v>0</v>
      </c>
      <c r="BY834" s="399" t="n"/>
      <c r="BZ834" s="399" t="n"/>
      <c r="CA834" s="399" t="n"/>
      <c r="CB834" s="399" t="n"/>
      <c r="CC834" s="399" t="n"/>
      <c r="CD834" s="399" t="n"/>
      <c r="CE834" s="399" t="n"/>
      <c r="CF834" s="399" t="n">
        <v>0</v>
      </c>
      <c r="CG834" s="399" t="n">
        <v>0</v>
      </c>
      <c r="CH834" s="399" t="n"/>
      <c r="CI834" s="399" t="inlineStr"/>
      <c r="CJ834" s="399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400" t="n">
        <v>52</v>
      </c>
      <c r="B836" s="400">
        <f>B850</f>
        <v/>
      </c>
      <c r="C836" s="400">
        <f>C850</f>
        <v/>
      </c>
      <c r="D836" s="400">
        <f>D850</f>
        <v/>
      </c>
      <c r="E836" s="400">
        <f>E850</f>
        <v/>
      </c>
      <c r="F836" s="400">
        <f>F850</f>
        <v/>
      </c>
      <c r="G836" s="400">
        <f>G850</f>
        <v/>
      </c>
      <c r="H836" s="400" t="n"/>
      <c r="I836" s="400" t="n"/>
      <c r="J836" s="400" t="n"/>
      <c r="K836" s="400" t="n"/>
      <c r="L836" s="400" t="n"/>
      <c r="M836" s="400" t="n"/>
      <c r="N836" s="400" t="n"/>
      <c r="O836" s="400">
        <f>O850</f>
        <v/>
      </c>
      <c r="P836" s="400">
        <f>P850</f>
        <v/>
      </c>
      <c r="Q836" s="400">
        <f>Q850</f>
        <v/>
      </c>
      <c r="R836" s="400">
        <f>R850</f>
        <v/>
      </c>
      <c r="S836" s="400">
        <f>S850</f>
        <v/>
      </c>
      <c r="T836" s="400">
        <f>T850</f>
        <v/>
      </c>
      <c r="U836" s="400">
        <f>U850</f>
        <v/>
      </c>
      <c r="V836" s="400">
        <f>V850</f>
        <v/>
      </c>
      <c r="W836" s="400">
        <f>W850</f>
        <v/>
      </c>
      <c r="X836" s="400">
        <f>X850</f>
        <v/>
      </c>
      <c r="Y836" s="400">
        <f>Y850</f>
        <v/>
      </c>
      <c r="Z836" s="400">
        <f>Z850</f>
        <v/>
      </c>
      <c r="AA836" s="400">
        <f>AA850</f>
        <v/>
      </c>
      <c r="AB836" s="400">
        <f>AB850</f>
        <v/>
      </c>
      <c r="AC836" s="400">
        <f>AC850</f>
        <v/>
      </c>
      <c r="AD836" s="400">
        <f>AD850</f>
        <v/>
      </c>
      <c r="AE836" s="400">
        <f>AE850</f>
        <v/>
      </c>
      <c r="AF836" s="400">
        <f>AF850</f>
        <v/>
      </c>
      <c r="AG836" s="400">
        <f>AG850</f>
        <v/>
      </c>
      <c r="AH836" s="400">
        <f>AH850</f>
        <v/>
      </c>
      <c r="AI836" s="400">
        <f>AI850</f>
        <v/>
      </c>
      <c r="AJ836" s="400">
        <f>AJ850</f>
        <v/>
      </c>
      <c r="AK836" s="400">
        <f>AK850</f>
        <v/>
      </c>
      <c r="AL836" s="400">
        <f>AL850</f>
        <v/>
      </c>
      <c r="AM836" s="400">
        <f>AM850</f>
        <v/>
      </c>
      <c r="AN836" s="400">
        <f>AN850</f>
        <v/>
      </c>
      <c r="AO836" s="400">
        <f>AO850</f>
        <v/>
      </c>
      <c r="AP836" s="400">
        <f>AP850</f>
        <v/>
      </c>
      <c r="AQ836" s="400">
        <f>AQ850</f>
        <v/>
      </c>
      <c r="AR836" s="400">
        <f>AR850</f>
        <v/>
      </c>
      <c r="AS836" s="400">
        <f>AS850</f>
        <v/>
      </c>
      <c r="AT836" s="400">
        <f>AT850</f>
        <v/>
      </c>
      <c r="AU836" s="400">
        <f>AU850</f>
        <v/>
      </c>
      <c r="AV836" s="400">
        <f>AV850</f>
        <v/>
      </c>
      <c r="AW836" s="400">
        <f>AW850</f>
        <v/>
      </c>
      <c r="AX836" s="400">
        <f>AX850</f>
        <v/>
      </c>
      <c r="AY836" s="400">
        <f>AY850</f>
        <v/>
      </c>
      <c r="AZ836" s="400">
        <f>AZ850</f>
        <v/>
      </c>
      <c r="BA836" s="400">
        <f>BA850</f>
        <v/>
      </c>
      <c r="BB836" s="400">
        <f>BB850</f>
        <v/>
      </c>
      <c r="BC836" s="400">
        <f>BC850</f>
        <v/>
      </c>
      <c r="BD836" s="400">
        <f>BD850</f>
        <v/>
      </c>
      <c r="BE836" s="400">
        <f>BE850</f>
        <v/>
      </c>
      <c r="BF836" s="400">
        <f>BF850</f>
        <v/>
      </c>
      <c r="BG836" s="400">
        <f>BG850</f>
        <v/>
      </c>
      <c r="BH836" s="400">
        <f>BH850</f>
        <v/>
      </c>
      <c r="BI836" s="400">
        <f>BI850</f>
        <v/>
      </c>
      <c r="BJ836" s="400">
        <f>BJ850</f>
        <v/>
      </c>
      <c r="BK836" s="400">
        <f>BK850</f>
        <v/>
      </c>
      <c r="BL836" s="400">
        <f>BL850</f>
        <v/>
      </c>
      <c r="BM836" s="400">
        <f>BM850</f>
        <v/>
      </c>
      <c r="BN836" s="400">
        <f>BN850</f>
        <v/>
      </c>
      <c r="BO836" s="400">
        <f>BO850</f>
        <v/>
      </c>
      <c r="BP836" s="400">
        <f>BP850</f>
        <v/>
      </c>
      <c r="BQ836" s="400">
        <f>BQ850</f>
        <v/>
      </c>
      <c r="BR836" s="400">
        <f>BR850</f>
        <v/>
      </c>
      <c r="BS836" s="400">
        <f>BS850</f>
        <v/>
      </c>
      <c r="BT836" s="400">
        <f>BT850</f>
        <v/>
      </c>
      <c r="BU836" s="400">
        <f>BU850</f>
        <v/>
      </c>
      <c r="BV836" s="400">
        <f>BV850</f>
        <v/>
      </c>
      <c r="BW836" s="400">
        <f>BW850</f>
        <v/>
      </c>
      <c r="BX836" s="400">
        <f>BX850</f>
        <v/>
      </c>
      <c r="BY836" s="400">
        <f>BY850</f>
        <v/>
      </c>
      <c r="BZ836" s="400">
        <f>BZ850</f>
        <v/>
      </c>
      <c r="CA836" s="400">
        <f>CA850</f>
        <v/>
      </c>
      <c r="CB836" s="400">
        <f>CB850</f>
        <v/>
      </c>
      <c r="CC836" s="400">
        <f>CC850</f>
        <v/>
      </c>
      <c r="CD836" s="400">
        <f>CD850</f>
        <v/>
      </c>
      <c r="CE836" s="400">
        <f>CE850</f>
        <v/>
      </c>
      <c r="CF836" s="400">
        <f>CF850</f>
        <v/>
      </c>
      <c r="CG836" s="400">
        <f>CG850</f>
        <v/>
      </c>
      <c r="CH836" s="400">
        <f>CH850</f>
        <v/>
      </c>
      <c r="CI836" s="400">
        <f>CI850</f>
        <v/>
      </c>
      <c r="CJ836" s="400">
        <f>CJ850</f>
        <v/>
      </c>
      <c r="CK836" s="400">
        <f>CK850</f>
        <v/>
      </c>
      <c r="CL836" s="400">
        <f>CL850</f>
        <v/>
      </c>
      <c r="CM836" s="400">
        <f>CM850</f>
        <v/>
      </c>
      <c r="CN836" s="400">
        <f>CN850</f>
        <v/>
      </c>
      <c r="CO836" s="400">
        <f>CO850</f>
        <v/>
      </c>
      <c r="CP836" s="400">
        <f>CP850</f>
        <v/>
      </c>
      <c r="CQ836" s="400">
        <f>CQ850</f>
        <v/>
      </c>
      <c r="CR836" s="400">
        <f>CR850</f>
        <v/>
      </c>
      <c r="CS836" s="400">
        <f>CS850</f>
        <v/>
      </c>
      <c r="CT836" s="400">
        <f>CT850</f>
        <v/>
      </c>
      <c r="CU836" s="400">
        <f>CU850</f>
        <v/>
      </c>
      <c r="CV836" s="400">
        <f>CV850</f>
        <v/>
      </c>
      <c r="CW836" s="400">
        <f>CW850</f>
        <v/>
      </c>
      <c r="CX836" s="400">
        <f>CX850</f>
        <v/>
      </c>
      <c r="CY836" s="400">
        <f>CY850</f>
        <v/>
      </c>
      <c r="CZ836" s="400">
        <f>CZ850</f>
        <v/>
      </c>
      <c r="DA836" s="400">
        <f>DA850</f>
        <v/>
      </c>
      <c r="DB836" s="400">
        <f>DB850</f>
        <v/>
      </c>
      <c r="DC836" s="400">
        <f>DC850</f>
        <v/>
      </c>
      <c r="DD836" s="400">
        <f>DD850</f>
        <v/>
      </c>
      <c r="DE836" s="400">
        <f>DE850</f>
        <v/>
      </c>
      <c r="DF836" s="400">
        <f>DF850</f>
        <v/>
      </c>
      <c r="DG836" s="401">
        <f>DG850</f>
        <v/>
      </c>
      <c r="DH836" s="401">
        <f>DH850</f>
        <v/>
      </c>
      <c r="DI836" s="401">
        <f>DI850</f>
        <v/>
      </c>
      <c r="DJ836" s="401">
        <f>DJ850</f>
        <v/>
      </c>
      <c r="DK836" s="401">
        <f>DK850</f>
        <v/>
      </c>
      <c r="DL836" s="401">
        <f>DL850</f>
        <v/>
      </c>
      <c r="DM836" s="401">
        <f>DM850</f>
        <v/>
      </c>
      <c r="DN836" s="401">
        <f>DN850</f>
        <v/>
      </c>
      <c r="DO836" s="401">
        <f>DO850</f>
        <v/>
      </c>
      <c r="DP836" s="401">
        <f>DP850</f>
        <v/>
      </c>
      <c r="DQ836" s="401">
        <f>DQ850</f>
        <v/>
      </c>
      <c r="DR836" s="401">
        <f>DR850</f>
        <v/>
      </c>
      <c r="DS836" s="401">
        <f>DS850</f>
        <v/>
      </c>
      <c r="DT836" s="401">
        <f>DT850</f>
        <v/>
      </c>
      <c r="DU836" s="401">
        <f>DU850</f>
        <v/>
      </c>
      <c r="DV836" s="401">
        <f>DV850</f>
        <v/>
      </c>
      <c r="DW836" s="401">
        <f>DW850</f>
        <v/>
      </c>
      <c r="DX836" s="401">
        <f>DX850</f>
        <v/>
      </c>
      <c r="DY836" s="401">
        <f>DY850</f>
        <v/>
      </c>
      <c r="DZ836" s="401">
        <f>DZ850</f>
        <v/>
      </c>
      <c r="EA836" s="401">
        <f>EA850</f>
        <v/>
      </c>
      <c r="EB836" s="401">
        <f>EB850</f>
        <v/>
      </c>
      <c r="EC836" s="401">
        <f>EC850</f>
        <v/>
      </c>
      <c r="ED836" s="401">
        <f>ED850</f>
        <v/>
      </c>
      <c r="EE836" s="401">
        <f>EE850</f>
        <v/>
      </c>
      <c r="EF836" s="401">
        <f>EF850</f>
        <v/>
      </c>
      <c r="EG836" s="401">
        <f>EG850</f>
        <v/>
      </c>
      <c r="EH836" s="401">
        <f>EH850</f>
        <v/>
      </c>
      <c r="EI836" s="401">
        <f>EI850</f>
        <v/>
      </c>
      <c r="EJ836" s="401">
        <f>EJ850</f>
        <v/>
      </c>
      <c r="EK836" s="401">
        <f>EK850</f>
        <v/>
      </c>
      <c r="EL836" s="401">
        <f>EL850</f>
        <v/>
      </c>
      <c r="EM836" s="401">
        <f>EM850</f>
        <v/>
      </c>
      <c r="EN836" s="401">
        <f>EN850</f>
        <v/>
      </c>
      <c r="EO836" s="401">
        <f>EO850</f>
        <v/>
      </c>
      <c r="EP836" s="401">
        <f>EP850</f>
        <v/>
      </c>
      <c r="EQ836" s="401">
        <f>EQ850</f>
        <v/>
      </c>
      <c r="ER836" s="401">
        <f>ER850</f>
        <v/>
      </c>
      <c r="ES836" s="401">
        <f>ES850</f>
        <v/>
      </c>
      <c r="ET836" s="401">
        <f>ET850</f>
        <v/>
      </c>
      <c r="EU836" s="401">
        <f>EU850</f>
        <v/>
      </c>
      <c r="EV836" s="401">
        <f>EV850</f>
        <v/>
      </c>
      <c r="EW836" s="401">
        <f>EW850</f>
        <v/>
      </c>
      <c r="EX836" s="401">
        <f>EX850</f>
        <v/>
      </c>
      <c r="EY836" s="401">
        <f>EY850</f>
        <v/>
      </c>
      <c r="EZ836" s="401">
        <f>EZ850</f>
        <v/>
      </c>
      <c r="FA836" s="401">
        <f>FA850</f>
        <v/>
      </c>
      <c r="FB836" s="401">
        <f>FB850</f>
        <v/>
      </c>
      <c r="FC836" s="401">
        <f>FC850</f>
        <v/>
      </c>
      <c r="FD836" s="401">
        <f>FD850</f>
        <v/>
      </c>
      <c r="FE836" s="401">
        <f>FE850</f>
        <v/>
      </c>
      <c r="FF836" s="401">
        <f>FF850</f>
        <v/>
      </c>
      <c r="FG836" s="401">
        <f>FG850</f>
        <v/>
      </c>
      <c r="FH836" s="401">
        <f>FH850</f>
        <v/>
      </c>
      <c r="FI836" s="401">
        <f>FI850</f>
        <v/>
      </c>
      <c r="FJ836" s="401">
        <f>FJ850</f>
        <v/>
      </c>
      <c r="FK836" s="401">
        <f>FK850</f>
        <v/>
      </c>
      <c r="FL836" s="401">
        <f>FL850</f>
        <v/>
      </c>
      <c r="FM836" s="401">
        <f>FM850</f>
        <v/>
      </c>
      <c r="FN836" s="401">
        <f>FN850</f>
        <v/>
      </c>
      <c r="FO836" s="401">
        <f>FO850</f>
        <v/>
      </c>
      <c r="FP836" s="401">
        <f>FP850</f>
        <v/>
      </c>
      <c r="FQ836" s="401">
        <f>FQ850</f>
        <v/>
      </c>
      <c r="FR836" s="401">
        <f>FR850</f>
        <v/>
      </c>
      <c r="FS836" s="401">
        <f>FS850</f>
        <v/>
      </c>
      <c r="FT836" s="401">
        <f>FT850</f>
        <v/>
      </c>
      <c r="FU836" s="401">
        <f>FU850</f>
        <v/>
      </c>
      <c r="FV836" s="401">
        <f>FV850</f>
        <v/>
      </c>
      <c r="FW836" s="401">
        <f>FW850</f>
        <v/>
      </c>
      <c r="FX836" s="401">
        <f>FX850</f>
        <v/>
      </c>
      <c r="FY836" s="401">
        <f>FY850</f>
        <v/>
      </c>
      <c r="FZ836" s="401">
        <f>FZ850</f>
        <v/>
      </c>
      <c r="GA836" s="401">
        <f>GA850</f>
        <v/>
      </c>
      <c r="GB836" s="401">
        <f>GB850</f>
        <v/>
      </c>
      <c r="GC836" s="401">
        <f>GC850</f>
        <v/>
      </c>
      <c r="GD836" s="401">
        <f>GD850</f>
        <v/>
      </c>
      <c r="GE836" s="401">
        <f>GE850</f>
        <v/>
      </c>
      <c r="GF836" s="401">
        <f>GF850</f>
        <v/>
      </c>
      <c r="GG836" s="401">
        <f>GG850</f>
        <v/>
      </c>
      <c r="GH836" s="401">
        <f>GH850</f>
        <v/>
      </c>
      <c r="GI836" s="401">
        <f>GI850</f>
        <v/>
      </c>
      <c r="GJ836" s="401">
        <f>GJ850</f>
        <v/>
      </c>
      <c r="GK836" s="401">
        <f>GK850</f>
        <v/>
      </c>
      <c r="GL836" s="401">
        <f>GL850</f>
        <v/>
      </c>
      <c r="GM836" s="401">
        <f>GM850</f>
        <v/>
      </c>
      <c r="GN836" s="401">
        <f>GN850</f>
        <v/>
      </c>
      <c r="GO836" s="401">
        <f>GO850</f>
        <v/>
      </c>
      <c r="GP836" s="401">
        <f>GP850</f>
        <v/>
      </c>
      <c r="GQ836" s="401">
        <f>GQ850</f>
        <v/>
      </c>
      <c r="GR836" s="401">
        <f>GR850</f>
        <v/>
      </c>
      <c r="GS836" s="401">
        <f>GS850</f>
        <v/>
      </c>
      <c r="GT836" s="401">
        <f>GT850</f>
        <v/>
      </c>
      <c r="GU836" s="401">
        <f>GU850</f>
        <v/>
      </c>
      <c r="GV836" s="401">
        <f>GV850</f>
        <v/>
      </c>
      <c r="GW836" s="401">
        <f>GW850</f>
        <v/>
      </c>
      <c r="GX836" s="401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400" t="n">
        <v>51</v>
      </c>
      <c r="B850" s="400">
        <f>B834</f>
        <v/>
      </c>
      <c r="C850" s="400">
        <f>A834</f>
        <v/>
      </c>
      <c r="D850" s="400">
        <f>ROW(A834)</f>
        <v/>
      </c>
      <c r="E850" s="400" t="n"/>
      <c r="F850" s="400">
        <f>IF(F834&lt;&gt;"",F834,"")</f>
        <v/>
      </c>
      <c r="G850" s="400">
        <f>IF(G834&lt;&gt;"",G834,"")</f>
        <v/>
      </c>
      <c r="H850" s="400" t="n">
        <v>0</v>
      </c>
      <c r="I850" s="400" t="n"/>
      <c r="J850" s="400" t="n"/>
      <c r="K850" s="400" t="n"/>
      <c r="L850" s="400" t="n"/>
      <c r="M850" s="400" t="n"/>
      <c r="N850" s="400" t="n"/>
      <c r="O850" s="400" t="n">
        <v>0</v>
      </c>
      <c r="P850" s="400" t="n">
        <v>0</v>
      </c>
      <c r="Q850" s="400" t="n">
        <v>0</v>
      </c>
      <c r="R850" s="400" t="n">
        <v>0</v>
      </c>
      <c r="S850" s="400" t="n">
        <v>0</v>
      </c>
      <c r="T850" s="400" t="n">
        <v>0</v>
      </c>
      <c r="U850" s="400" t="n">
        <v>0</v>
      </c>
      <c r="V850" s="400" t="n">
        <v>0</v>
      </c>
      <c r="W850" s="400" t="n">
        <v>0</v>
      </c>
      <c r="X850" s="400" t="n">
        <v>0</v>
      </c>
      <c r="Y850" s="400" t="n">
        <v>0</v>
      </c>
      <c r="Z850" s="400" t="n"/>
      <c r="AA850" s="400" t="n"/>
      <c r="AB850" s="400" t="n"/>
      <c r="AC850" s="400" t="n"/>
      <c r="AD850" s="400" t="n"/>
      <c r="AE850" s="400" t="n"/>
      <c r="AF850" s="400" t="n"/>
      <c r="AG850" s="400" t="n"/>
      <c r="AH850" s="400" t="n"/>
      <c r="AI850" s="400" t="n"/>
      <c r="AJ850" s="400" t="n"/>
      <c r="AK850" s="400" t="n"/>
      <c r="AL850" s="400" t="n"/>
      <c r="AM850" s="400" t="n"/>
      <c r="AN850" s="400" t="n"/>
      <c r="AO850" s="400">
        <f>ROUND(BX850,0)</f>
        <v/>
      </c>
      <c r="AP850" s="400">
        <f>ROUND(BY850,0)</f>
        <v/>
      </c>
      <c r="AQ850" s="400">
        <f>ROUND(BZ850,0)</f>
        <v/>
      </c>
      <c r="AR850" s="400">
        <f>ROUND(CA850,0)</f>
        <v/>
      </c>
      <c r="AS850" s="400">
        <f>ROUND(CB850,0)</f>
        <v/>
      </c>
      <c r="AT850" s="400">
        <f>ROUND(CC850,0)</f>
        <v/>
      </c>
      <c r="AU850" s="400">
        <f>ROUND(CD850,0)</f>
        <v/>
      </c>
      <c r="AV850" s="400">
        <f>ROUND(CE850,0)</f>
        <v/>
      </c>
      <c r="AW850" s="400">
        <f>ROUND(CF850,0)</f>
        <v/>
      </c>
      <c r="AX850" s="400">
        <f>ROUND(CG850,0)</f>
        <v/>
      </c>
      <c r="AY850" s="400">
        <f>ROUND(CH850,0)</f>
        <v/>
      </c>
      <c r="AZ850" s="400">
        <f>ROUND(CI850,0)</f>
        <v/>
      </c>
      <c r="BA850" s="400">
        <f>ROUND(CJ850,0)</f>
        <v/>
      </c>
      <c r="BB850" s="400">
        <f>ROUND(CK850,0)</f>
        <v/>
      </c>
      <c r="BC850" s="400">
        <f>ROUND(CL850,0)</f>
        <v/>
      </c>
      <c r="BD850" s="400">
        <f>ROUND(CM850,0)</f>
        <v/>
      </c>
      <c r="BE850" s="400" t="n"/>
      <c r="BF850" s="400" t="n"/>
      <c r="BG850" s="400" t="n"/>
      <c r="BH850" s="400" t="n"/>
      <c r="BI850" s="400" t="n"/>
      <c r="BJ850" s="400" t="n"/>
      <c r="BK850" s="400" t="n"/>
      <c r="BL850" s="400" t="n"/>
      <c r="BM850" s="400" t="n"/>
      <c r="BN850" s="400" t="n"/>
      <c r="BO850" s="400" t="n"/>
      <c r="BP850" s="400" t="n"/>
      <c r="BQ850" s="400" t="n"/>
      <c r="BR850" s="400" t="n"/>
      <c r="BS850" s="400" t="n"/>
      <c r="BT850" s="400" t="n"/>
      <c r="BU850" s="400" t="n"/>
      <c r="BV850" s="400" t="n"/>
      <c r="BW850" s="400" t="n"/>
      <c r="BX850" s="400" t="n"/>
      <c r="BY850" s="400" t="n"/>
      <c r="BZ850" s="400" t="n"/>
      <c r="CA850" s="400" t="n"/>
      <c r="CB850" s="400" t="n"/>
      <c r="CC850" s="400" t="n"/>
      <c r="CD850" s="400" t="n"/>
      <c r="CE850" s="400" t="n"/>
      <c r="CF850" s="400" t="n"/>
      <c r="CG850" s="400" t="n"/>
      <c r="CH850" s="400" t="n"/>
      <c r="CI850" s="400" t="n"/>
      <c r="CJ850" s="400" t="n"/>
      <c r="CK850" s="400" t="n"/>
      <c r="CL850" s="400" t="n"/>
      <c r="CM850" s="400" t="n"/>
      <c r="CN850" s="400" t="n"/>
      <c r="CO850" s="400" t="n"/>
      <c r="CP850" s="400" t="n"/>
      <c r="CQ850" s="400" t="n"/>
      <c r="CR850" s="400" t="n"/>
      <c r="CS850" s="400" t="n"/>
      <c r="CT850" s="400" t="n"/>
      <c r="CU850" s="400" t="n"/>
      <c r="CV850" s="400" t="n"/>
      <c r="CW850" s="400" t="n"/>
      <c r="CX850" s="400" t="n"/>
      <c r="CY850" s="400" t="n"/>
      <c r="CZ850" s="400" t="n"/>
      <c r="DA850" s="400" t="n"/>
      <c r="DB850" s="400" t="n"/>
      <c r="DC850" s="400" t="n"/>
      <c r="DD850" s="400" t="n"/>
      <c r="DE850" s="400" t="n"/>
      <c r="DF850" s="400" t="n"/>
      <c r="DG850" s="401" t="n"/>
      <c r="DH850" s="401" t="n"/>
      <c r="DI850" s="401" t="n"/>
      <c r="DJ850" s="401" t="n"/>
      <c r="DK850" s="401" t="n"/>
      <c r="DL850" s="401" t="n"/>
      <c r="DM850" s="401" t="n"/>
      <c r="DN850" s="401" t="n"/>
      <c r="DO850" s="401" t="n"/>
      <c r="DP850" s="401" t="n"/>
      <c r="DQ850" s="401" t="n"/>
      <c r="DR850" s="401" t="n"/>
      <c r="DS850" s="401" t="n"/>
      <c r="DT850" s="401" t="n"/>
      <c r="DU850" s="401" t="n"/>
      <c r="DV850" s="401" t="n"/>
      <c r="DW850" s="401" t="n"/>
      <c r="DX850" s="401" t="n"/>
      <c r="DY850" s="401" t="n"/>
      <c r="DZ850" s="401" t="n"/>
      <c r="EA850" s="401" t="n"/>
      <c r="EB850" s="401" t="n"/>
      <c r="EC850" s="401" t="n"/>
      <c r="ED850" s="401" t="n"/>
      <c r="EE850" s="401" t="n"/>
      <c r="EF850" s="401" t="n"/>
      <c r="EG850" s="401" t="n"/>
      <c r="EH850" s="401" t="n"/>
      <c r="EI850" s="401" t="n"/>
      <c r="EJ850" s="401" t="n"/>
      <c r="EK850" s="401" t="n"/>
      <c r="EL850" s="401" t="n"/>
      <c r="EM850" s="401" t="n"/>
      <c r="EN850" s="401" t="n"/>
      <c r="EO850" s="401" t="n"/>
      <c r="EP850" s="401" t="n"/>
      <c r="EQ850" s="401" t="n"/>
      <c r="ER850" s="401" t="n"/>
      <c r="ES850" s="401" t="n"/>
      <c r="ET850" s="401" t="n"/>
      <c r="EU850" s="401" t="n"/>
      <c r="EV850" s="401" t="n"/>
      <c r="EW850" s="401" t="n"/>
      <c r="EX850" s="401" t="n"/>
      <c r="EY850" s="401" t="n"/>
      <c r="EZ850" s="401" t="n"/>
      <c r="FA850" s="401" t="n"/>
      <c r="FB850" s="401" t="n"/>
      <c r="FC850" s="401" t="n"/>
      <c r="FD850" s="401" t="n"/>
      <c r="FE850" s="401" t="n"/>
      <c r="FF850" s="401" t="n"/>
      <c r="FG850" s="401" t="n"/>
      <c r="FH850" s="401" t="n"/>
      <c r="FI850" s="401" t="n"/>
      <c r="FJ850" s="401" t="n"/>
      <c r="FK850" s="401" t="n"/>
      <c r="FL850" s="401" t="n"/>
      <c r="FM850" s="401" t="n"/>
      <c r="FN850" s="401" t="n"/>
      <c r="FO850" s="401" t="n"/>
      <c r="FP850" s="401" t="n"/>
      <c r="FQ850" s="401" t="n"/>
      <c r="FR850" s="401" t="n"/>
      <c r="FS850" s="401" t="n"/>
      <c r="FT850" s="401" t="n"/>
      <c r="FU850" s="401" t="n"/>
      <c r="FV850" s="401" t="n"/>
      <c r="FW850" s="401" t="n"/>
      <c r="FX850" s="401" t="n"/>
      <c r="FY850" s="401" t="n"/>
      <c r="FZ850" s="401" t="n"/>
      <c r="GA850" s="401" t="n"/>
      <c r="GB850" s="401" t="n"/>
      <c r="GC850" s="401" t="n"/>
      <c r="GD850" s="401" t="n"/>
      <c r="GE850" s="401" t="n"/>
      <c r="GF850" s="401" t="n"/>
      <c r="GG850" s="401" t="n"/>
      <c r="GH850" s="401" t="n"/>
      <c r="GI850" s="401" t="n"/>
      <c r="GJ850" s="401" t="n"/>
      <c r="GK850" s="401" t="n"/>
      <c r="GL850" s="401" t="n"/>
      <c r="GM850" s="401" t="n"/>
      <c r="GN850" s="401" t="n"/>
      <c r="GO850" s="401" t="n"/>
      <c r="GP850" s="401" t="n"/>
      <c r="GQ850" s="401" t="n"/>
      <c r="GR850" s="401" t="n"/>
      <c r="GS850" s="401" t="n"/>
      <c r="GT850" s="401" t="n"/>
      <c r="GU850" s="401" t="n"/>
      <c r="GV850" s="401" t="n"/>
      <c r="GW850" s="401" t="n"/>
      <c r="GX850" s="401" t="n">
        <v>0</v>
      </c>
    </row>
    <row r="851"/>
    <row r="852">
      <c r="A852" s="402" t="n">
        <v>50</v>
      </c>
      <c r="B852" s="402" t="n">
        <v>0</v>
      </c>
      <c r="C852" s="402" t="n">
        <v>0</v>
      </c>
      <c r="D852" s="402" t="n">
        <v>1</v>
      </c>
      <c r="E852" s="402" t="n">
        <v>201</v>
      </c>
      <c r="F852" s="402">
        <f>ROUND(Source!O850,O852)</f>
        <v/>
      </c>
      <c r="G852" s="402" t="inlineStr">
        <is>
          <t>ПЗ</t>
        </is>
      </c>
      <c r="H852" s="402" t="inlineStr">
        <is>
          <t>Прямые затраты</t>
        </is>
      </c>
      <c r="I852" s="402" t="n"/>
      <c r="J852" s="402" t="n"/>
      <c r="K852" s="402" t="n">
        <v>201</v>
      </c>
      <c r="L852" s="402" t="n">
        <v>1</v>
      </c>
      <c r="M852" s="402" t="n">
        <v>3</v>
      </c>
      <c r="N852" s="402" t="inlineStr"/>
      <c r="O852" s="402" t="n">
        <v>0</v>
      </c>
      <c r="P852" s="402" t="n"/>
      <c r="Q852" s="402" t="n"/>
      <c r="R852" s="402" t="n"/>
      <c r="S852" s="402" t="n"/>
      <c r="T852" s="402" t="n"/>
      <c r="U852" s="402" t="n"/>
      <c r="V852" s="402" t="n"/>
      <c r="W852" s="402" t="n">
        <v>0</v>
      </c>
      <c r="X852" s="402" t="n">
        <v>1</v>
      </c>
      <c r="Y852" s="402" t="n">
        <v>0</v>
      </c>
      <c r="Z852" s="402" t="n"/>
      <c r="AA852" s="402" t="n"/>
      <c r="AB852" s="402" t="n"/>
    </row>
    <row r="853">
      <c r="A853" s="402" t="n">
        <v>50</v>
      </c>
      <c r="B853" s="402" t="n">
        <v>0</v>
      </c>
      <c r="C853" s="402" t="n">
        <v>0</v>
      </c>
      <c r="D853" s="402" t="n">
        <v>1</v>
      </c>
      <c r="E853" s="402" t="n">
        <v>202</v>
      </c>
      <c r="F853" s="402">
        <f>ROUND(Source!P850,O853)</f>
        <v/>
      </c>
      <c r="G853" s="402" t="inlineStr">
        <is>
          <t>СтМатОб</t>
        </is>
      </c>
      <c r="H853" s="402" t="inlineStr">
        <is>
          <t>Стоимость материальных ресурсов (всего)</t>
        </is>
      </c>
      <c r="I853" s="402" t="n"/>
      <c r="J853" s="402" t="n"/>
      <c r="K853" s="402" t="n">
        <v>202</v>
      </c>
      <c r="L853" s="402" t="n">
        <v>2</v>
      </c>
      <c r="M853" s="402" t="n">
        <v>3</v>
      </c>
      <c r="N853" s="402" t="inlineStr"/>
      <c r="O853" s="402" t="n">
        <v>0</v>
      </c>
      <c r="P853" s="402" t="n"/>
      <c r="Q853" s="402" t="n"/>
      <c r="R853" s="402" t="n"/>
      <c r="S853" s="402" t="n"/>
      <c r="T853" s="402" t="n"/>
      <c r="U853" s="402" t="n"/>
      <c r="V853" s="402" t="n"/>
      <c r="W853" s="402" t="n">
        <v>0</v>
      </c>
      <c r="X853" s="402" t="n">
        <v>1</v>
      </c>
      <c r="Y853" s="402" t="n">
        <v>0</v>
      </c>
      <c r="Z853" s="402" t="n"/>
      <c r="AA853" s="402" t="n"/>
      <c r="AB853" s="402" t="n"/>
    </row>
    <row r="854">
      <c r="A854" s="402" t="n">
        <v>50</v>
      </c>
      <c r="B854" s="402" t="n">
        <v>0</v>
      </c>
      <c r="C854" s="402" t="n">
        <v>0</v>
      </c>
      <c r="D854" s="402" t="n">
        <v>1</v>
      </c>
      <c r="E854" s="402" t="n">
        <v>222</v>
      </c>
      <c r="F854" s="402">
        <f>ROUND(Source!AO850,O854)</f>
        <v/>
      </c>
      <c r="G854" s="402" t="inlineStr">
        <is>
          <t>СтМатОбЗак</t>
        </is>
      </c>
      <c r="H854" s="402" t="inlineStr">
        <is>
          <t>Стоимость материалов и оборудования заказчика</t>
        </is>
      </c>
      <c r="I854" s="402" t="n"/>
      <c r="J854" s="402" t="n"/>
      <c r="K854" s="402" t="n">
        <v>222</v>
      </c>
      <c r="L854" s="402" t="n">
        <v>3</v>
      </c>
      <c r="M854" s="402" t="n">
        <v>3</v>
      </c>
      <c r="N854" s="402" t="inlineStr"/>
      <c r="O854" s="402" t="n">
        <v>0</v>
      </c>
      <c r="P854" s="402" t="n"/>
      <c r="Q854" s="402" t="n"/>
      <c r="R854" s="402" t="n"/>
      <c r="S854" s="402" t="n"/>
      <c r="T854" s="402" t="n"/>
      <c r="U854" s="402" t="n"/>
      <c r="V854" s="402" t="n"/>
      <c r="W854" s="402" t="n">
        <v>0</v>
      </c>
      <c r="X854" s="402" t="n">
        <v>1</v>
      </c>
      <c r="Y854" s="402" t="n">
        <v>0</v>
      </c>
      <c r="Z854" s="402" t="n"/>
      <c r="AA854" s="402" t="n"/>
      <c r="AB854" s="402" t="n"/>
    </row>
    <row r="855">
      <c r="A855" s="402" t="n">
        <v>50</v>
      </c>
      <c r="B855" s="402" t="n">
        <v>0</v>
      </c>
      <c r="C855" s="402" t="n">
        <v>0</v>
      </c>
      <c r="D855" s="402" t="n">
        <v>1</v>
      </c>
      <c r="E855" s="402" t="n">
        <v>225</v>
      </c>
      <c r="F855" s="402">
        <f>ROUND(Source!AV850,O855)</f>
        <v/>
      </c>
      <c r="G855" s="402" t="inlineStr">
        <is>
          <t>СтМатОбПод</t>
        </is>
      </c>
      <c r="H855" s="402" t="inlineStr">
        <is>
          <t>Стоимость материалов и оборудования подрядчика</t>
        </is>
      </c>
      <c r="I855" s="402" t="n"/>
      <c r="J855" s="402" t="n"/>
      <c r="K855" s="402" t="n">
        <v>225</v>
      </c>
      <c r="L855" s="402" t="n">
        <v>4</v>
      </c>
      <c r="M855" s="402" t="n">
        <v>3</v>
      </c>
      <c r="N855" s="402" t="inlineStr"/>
      <c r="O855" s="402" t="n">
        <v>0</v>
      </c>
      <c r="P855" s="402" t="n"/>
      <c r="Q855" s="402" t="n"/>
      <c r="R855" s="402" t="n"/>
      <c r="S855" s="402" t="n"/>
      <c r="T855" s="402" t="n"/>
      <c r="U855" s="402" t="n"/>
      <c r="V855" s="402" t="n"/>
      <c r="W855" s="402" t="n">
        <v>0</v>
      </c>
      <c r="X855" s="402" t="n">
        <v>1</v>
      </c>
      <c r="Y855" s="402" t="n">
        <v>0</v>
      </c>
      <c r="Z855" s="402" t="n"/>
      <c r="AA855" s="402" t="n"/>
      <c r="AB855" s="402" t="n"/>
    </row>
    <row r="856">
      <c r="A856" s="402" t="n">
        <v>50</v>
      </c>
      <c r="B856" s="402" t="n">
        <v>0</v>
      </c>
      <c r="C856" s="402" t="n">
        <v>0</v>
      </c>
      <c r="D856" s="402" t="n">
        <v>1</v>
      </c>
      <c r="E856" s="402" t="n">
        <v>226</v>
      </c>
      <c r="F856" s="402">
        <f>ROUND(Source!AW850,O856)</f>
        <v/>
      </c>
      <c r="G856" s="402" t="inlineStr">
        <is>
          <t>СтМат</t>
        </is>
      </c>
      <c r="H856" s="402" t="inlineStr">
        <is>
          <t>Стоимость материалов (всего)</t>
        </is>
      </c>
      <c r="I856" s="402" t="n"/>
      <c r="J856" s="402" t="n"/>
      <c r="K856" s="402" t="n">
        <v>226</v>
      </c>
      <c r="L856" s="402" t="n">
        <v>5</v>
      </c>
      <c r="M856" s="402" t="n">
        <v>3</v>
      </c>
      <c r="N856" s="402" t="inlineStr"/>
      <c r="O856" s="402" t="n">
        <v>0</v>
      </c>
      <c r="P856" s="402" t="n"/>
      <c r="Q856" s="402" t="n"/>
      <c r="R856" s="402" t="n"/>
      <c r="S856" s="402" t="n"/>
      <c r="T856" s="402" t="n"/>
      <c r="U856" s="402" t="n"/>
      <c r="V856" s="402" t="n"/>
      <c r="W856" s="402" t="n">
        <v>0</v>
      </c>
      <c r="X856" s="402" t="n">
        <v>1</v>
      </c>
      <c r="Y856" s="402" t="n">
        <v>0</v>
      </c>
      <c r="Z856" s="402" t="n"/>
      <c r="AA856" s="402" t="n"/>
      <c r="AB856" s="402" t="n"/>
    </row>
    <row r="857">
      <c r="A857" s="402" t="n">
        <v>50</v>
      </c>
      <c r="B857" s="402" t="n">
        <v>0</v>
      </c>
      <c r="C857" s="402" t="n">
        <v>0</v>
      </c>
      <c r="D857" s="402" t="n">
        <v>1</v>
      </c>
      <c r="E857" s="402" t="n">
        <v>227</v>
      </c>
      <c r="F857" s="402">
        <f>ROUND(Source!AX850,O857)</f>
        <v/>
      </c>
      <c r="G857" s="402" t="inlineStr">
        <is>
          <t>СтМатЗак</t>
        </is>
      </c>
      <c r="H857" s="402" t="inlineStr">
        <is>
          <t>Стоимость материалов заказчика</t>
        </is>
      </c>
      <c r="I857" s="402" t="n"/>
      <c r="J857" s="402" t="n"/>
      <c r="K857" s="402" t="n">
        <v>227</v>
      </c>
      <c r="L857" s="402" t="n">
        <v>6</v>
      </c>
      <c r="M857" s="402" t="n">
        <v>3</v>
      </c>
      <c r="N857" s="402" t="inlineStr"/>
      <c r="O857" s="402" t="n">
        <v>0</v>
      </c>
      <c r="P857" s="402" t="n"/>
      <c r="Q857" s="402" t="n"/>
      <c r="R857" s="402" t="n"/>
      <c r="S857" s="402" t="n"/>
      <c r="T857" s="402" t="n"/>
      <c r="U857" s="402" t="n"/>
      <c r="V857" s="402" t="n"/>
      <c r="W857" s="402" t="n">
        <v>0</v>
      </c>
      <c r="X857" s="402" t="n">
        <v>1</v>
      </c>
      <c r="Y857" s="402" t="n">
        <v>0</v>
      </c>
      <c r="Z857" s="402" t="n"/>
      <c r="AA857" s="402" t="n"/>
      <c r="AB857" s="402" t="n"/>
    </row>
    <row r="858">
      <c r="A858" s="402" t="n">
        <v>50</v>
      </c>
      <c r="B858" s="402" t="n">
        <v>0</v>
      </c>
      <c r="C858" s="402" t="n">
        <v>0</v>
      </c>
      <c r="D858" s="402" t="n">
        <v>1</v>
      </c>
      <c r="E858" s="402" t="n">
        <v>228</v>
      </c>
      <c r="F858" s="402">
        <f>ROUND(Source!AY850,O858)</f>
        <v/>
      </c>
      <c r="G858" s="402" t="inlineStr">
        <is>
          <t>СтМатПод</t>
        </is>
      </c>
      <c r="H858" s="402" t="inlineStr">
        <is>
          <t>Стоимость материалов подрядчика</t>
        </is>
      </c>
      <c r="I858" s="402" t="n"/>
      <c r="J858" s="402" t="n"/>
      <c r="K858" s="402" t="n">
        <v>228</v>
      </c>
      <c r="L858" s="402" t="n">
        <v>7</v>
      </c>
      <c r="M858" s="402" t="n">
        <v>3</v>
      </c>
      <c r="N858" s="402" t="inlineStr"/>
      <c r="O858" s="402" t="n">
        <v>0</v>
      </c>
      <c r="P858" s="402" t="n"/>
      <c r="Q858" s="402" t="n"/>
      <c r="R858" s="402" t="n"/>
      <c r="S858" s="402" t="n"/>
      <c r="T858" s="402" t="n"/>
      <c r="U858" s="402" t="n"/>
      <c r="V858" s="402" t="n"/>
      <c r="W858" s="402" t="n">
        <v>0</v>
      </c>
      <c r="X858" s="402" t="n">
        <v>1</v>
      </c>
      <c r="Y858" s="402" t="n">
        <v>0</v>
      </c>
      <c r="Z858" s="402" t="n"/>
      <c r="AA858" s="402" t="n"/>
      <c r="AB858" s="402" t="n"/>
    </row>
    <row r="859">
      <c r="A859" s="402" t="n">
        <v>50</v>
      </c>
      <c r="B859" s="402" t="n">
        <v>0</v>
      </c>
      <c r="C859" s="402" t="n">
        <v>0</v>
      </c>
      <c r="D859" s="402" t="n">
        <v>1</v>
      </c>
      <c r="E859" s="402" t="n">
        <v>216</v>
      </c>
      <c r="F859" s="402">
        <f>ROUND(Source!AP850,O859)</f>
        <v/>
      </c>
      <c r="G859" s="402" t="inlineStr">
        <is>
          <t>Оборуд</t>
        </is>
      </c>
      <c r="H859" s="402" t="inlineStr">
        <is>
          <t>Стоимость оборудования (всего)</t>
        </is>
      </c>
      <c r="I859" s="402" t="n"/>
      <c r="J859" s="402" t="n"/>
      <c r="K859" s="402" t="n">
        <v>216</v>
      </c>
      <c r="L859" s="402" t="n">
        <v>8</v>
      </c>
      <c r="M859" s="402" t="n">
        <v>3</v>
      </c>
      <c r="N859" s="402" t="inlineStr"/>
      <c r="O859" s="402" t="n">
        <v>0</v>
      </c>
      <c r="P859" s="402" t="n"/>
      <c r="Q859" s="402" t="n"/>
      <c r="R859" s="402" t="n"/>
      <c r="S859" s="402" t="n"/>
      <c r="T859" s="402" t="n"/>
      <c r="U859" s="402" t="n"/>
      <c r="V859" s="402" t="n"/>
      <c r="W859" s="402" t="n">
        <v>0</v>
      </c>
      <c r="X859" s="402" t="n">
        <v>1</v>
      </c>
      <c r="Y859" s="402" t="n">
        <v>0</v>
      </c>
      <c r="Z859" s="402" t="n"/>
      <c r="AA859" s="402" t="n"/>
      <c r="AB859" s="402" t="n"/>
    </row>
    <row r="860">
      <c r="A860" s="402" t="n">
        <v>50</v>
      </c>
      <c r="B860" s="402" t="n">
        <v>0</v>
      </c>
      <c r="C860" s="402" t="n">
        <v>0</v>
      </c>
      <c r="D860" s="402" t="n">
        <v>1</v>
      </c>
      <c r="E860" s="402" t="n">
        <v>223</v>
      </c>
      <c r="F860" s="402">
        <f>ROUND(Source!AQ850,O860)</f>
        <v/>
      </c>
      <c r="G860" s="402" t="inlineStr">
        <is>
          <t>ОборудЗак</t>
        </is>
      </c>
      <c r="H860" s="402" t="inlineStr">
        <is>
          <t>Стоимость оборудования заказчика</t>
        </is>
      </c>
      <c r="I860" s="402" t="n"/>
      <c r="J860" s="402" t="n"/>
      <c r="K860" s="402" t="n">
        <v>223</v>
      </c>
      <c r="L860" s="402" t="n">
        <v>9</v>
      </c>
      <c r="M860" s="402" t="n">
        <v>3</v>
      </c>
      <c r="N860" s="402" t="inlineStr"/>
      <c r="O860" s="402" t="n">
        <v>0</v>
      </c>
      <c r="P860" s="402" t="n"/>
      <c r="Q860" s="402" t="n"/>
      <c r="R860" s="402" t="n"/>
      <c r="S860" s="402" t="n"/>
      <c r="T860" s="402" t="n"/>
      <c r="U860" s="402" t="n"/>
      <c r="V860" s="402" t="n"/>
      <c r="W860" s="402" t="n">
        <v>0</v>
      </c>
      <c r="X860" s="402" t="n">
        <v>1</v>
      </c>
      <c r="Y860" s="402" t="n">
        <v>0</v>
      </c>
      <c r="Z860" s="402" t="n"/>
      <c r="AA860" s="402" t="n"/>
      <c r="AB860" s="402" t="n"/>
    </row>
    <row r="861">
      <c r="A861" s="402" t="n">
        <v>50</v>
      </c>
      <c r="B861" s="402" t="n">
        <v>0</v>
      </c>
      <c r="C861" s="402" t="n">
        <v>0</v>
      </c>
      <c r="D861" s="402" t="n">
        <v>1</v>
      </c>
      <c r="E861" s="402" t="n">
        <v>229</v>
      </c>
      <c r="F861" s="402">
        <f>ROUND(Source!AZ850,O861)</f>
        <v/>
      </c>
      <c r="G861" s="402" t="inlineStr">
        <is>
          <t>ОборудПод</t>
        </is>
      </c>
      <c r="H861" s="402" t="inlineStr">
        <is>
          <t>Стоимость оборудования подрядчика</t>
        </is>
      </c>
      <c r="I861" s="402" t="n"/>
      <c r="J861" s="402" t="n"/>
      <c r="K861" s="402" t="n">
        <v>229</v>
      </c>
      <c r="L861" s="402" t="n">
        <v>10</v>
      </c>
      <c r="M861" s="402" t="n">
        <v>3</v>
      </c>
      <c r="N861" s="402" t="inlineStr"/>
      <c r="O861" s="402" t="n">
        <v>0</v>
      </c>
      <c r="P861" s="402" t="n"/>
      <c r="Q861" s="402" t="n"/>
      <c r="R861" s="402" t="n"/>
      <c r="S861" s="402" t="n"/>
      <c r="T861" s="402" t="n"/>
      <c r="U861" s="402" t="n"/>
      <c r="V861" s="402" t="n"/>
      <c r="W861" s="402" t="n">
        <v>0</v>
      </c>
      <c r="X861" s="402" t="n">
        <v>1</v>
      </c>
      <c r="Y861" s="402" t="n">
        <v>0</v>
      </c>
      <c r="Z861" s="402" t="n"/>
      <c r="AA861" s="402" t="n"/>
      <c r="AB861" s="402" t="n"/>
    </row>
    <row r="862">
      <c r="A862" s="402" t="n">
        <v>50</v>
      </c>
      <c r="B862" s="402" t="n">
        <v>0</v>
      </c>
      <c r="C862" s="402" t="n">
        <v>0</v>
      </c>
      <c r="D862" s="402" t="n">
        <v>1</v>
      </c>
      <c r="E862" s="402" t="n">
        <v>203</v>
      </c>
      <c r="F862" s="402">
        <f>ROUND(Source!Q850,O862)</f>
        <v/>
      </c>
      <c r="G862" s="402" t="inlineStr">
        <is>
          <t>ЭММ</t>
        </is>
      </c>
      <c r="H862" s="402" t="inlineStr">
        <is>
          <t>Эксплуатация машин</t>
        </is>
      </c>
      <c r="I862" s="402" t="n"/>
      <c r="J862" s="402" t="n"/>
      <c r="K862" s="402" t="n">
        <v>203</v>
      </c>
      <c r="L862" s="402" t="n">
        <v>11</v>
      </c>
      <c r="M862" s="402" t="n">
        <v>3</v>
      </c>
      <c r="N862" s="402" t="inlineStr"/>
      <c r="O862" s="402" t="n">
        <v>0</v>
      </c>
      <c r="P862" s="402" t="n"/>
      <c r="Q862" s="402" t="n"/>
      <c r="R862" s="402" t="n"/>
      <c r="S862" s="402" t="n"/>
      <c r="T862" s="402" t="n"/>
      <c r="U862" s="402" t="n"/>
      <c r="V862" s="402" t="n"/>
      <c r="W862" s="402" t="n">
        <v>0</v>
      </c>
      <c r="X862" s="402" t="n">
        <v>1</v>
      </c>
      <c r="Y862" s="402" t="n">
        <v>0</v>
      </c>
      <c r="Z862" s="402" t="n"/>
      <c r="AA862" s="402" t="n"/>
      <c r="AB862" s="402" t="n"/>
    </row>
    <row r="863">
      <c r="A863" s="402" t="n">
        <v>50</v>
      </c>
      <c r="B863" s="402" t="n">
        <v>0</v>
      </c>
      <c r="C863" s="402" t="n">
        <v>0</v>
      </c>
      <c r="D863" s="402" t="n">
        <v>1</v>
      </c>
      <c r="E863" s="402" t="n">
        <v>231</v>
      </c>
      <c r="F863" s="402">
        <f>ROUND(Source!BB850,O863)</f>
        <v/>
      </c>
      <c r="G863" s="402" t="inlineStr">
        <is>
          <t>ЭММсНРиСП</t>
        </is>
      </c>
      <c r="H863" s="402" t="inlineStr">
        <is>
          <t>Эксплуатация машин по ТСН-2001.16</t>
        </is>
      </c>
      <c r="I863" s="402" t="n"/>
      <c r="J863" s="402" t="n"/>
      <c r="K863" s="402" t="n">
        <v>231</v>
      </c>
      <c r="L863" s="402" t="n">
        <v>12</v>
      </c>
      <c r="M863" s="402" t="n">
        <v>3</v>
      </c>
      <c r="N863" s="402" t="inlineStr"/>
      <c r="O863" s="402" t="n">
        <v>0</v>
      </c>
      <c r="P863" s="402" t="n"/>
      <c r="Q863" s="402" t="n"/>
      <c r="R863" s="402" t="n"/>
      <c r="S863" s="402" t="n"/>
      <c r="T863" s="402" t="n"/>
      <c r="U863" s="402" t="n"/>
      <c r="V863" s="402" t="n"/>
      <c r="W863" s="402" t="n">
        <v>0</v>
      </c>
      <c r="X863" s="402" t="n">
        <v>1</v>
      </c>
      <c r="Y863" s="402" t="n">
        <v>0</v>
      </c>
      <c r="Z863" s="402" t="n"/>
      <c r="AA863" s="402" t="n"/>
      <c r="AB863" s="402" t="n"/>
    </row>
    <row r="864">
      <c r="A864" s="402" t="n">
        <v>50</v>
      </c>
      <c r="B864" s="402" t="n">
        <v>0</v>
      </c>
      <c r="C864" s="402" t="n">
        <v>0</v>
      </c>
      <c r="D864" s="402" t="n">
        <v>1</v>
      </c>
      <c r="E864" s="402" t="n">
        <v>204</v>
      </c>
      <c r="F864" s="402">
        <f>ROUND(Source!R850,O864)</f>
        <v/>
      </c>
      <c r="G864" s="402" t="inlineStr">
        <is>
          <t>ЗПМ</t>
        </is>
      </c>
      <c r="H864" s="402" t="inlineStr">
        <is>
          <t>ЗП машинистов</t>
        </is>
      </c>
      <c r="I864" s="402" t="n"/>
      <c r="J864" s="402" t="n"/>
      <c r="K864" s="402" t="n">
        <v>204</v>
      </c>
      <c r="L864" s="402" t="n">
        <v>13</v>
      </c>
      <c r="M864" s="402" t="n">
        <v>3</v>
      </c>
      <c r="N864" s="402" t="inlineStr"/>
      <c r="O864" s="402" t="n">
        <v>0</v>
      </c>
      <c r="P864" s="402" t="n"/>
      <c r="Q864" s="402" t="n"/>
      <c r="R864" s="402" t="n"/>
      <c r="S864" s="402" t="n"/>
      <c r="T864" s="402" t="n"/>
      <c r="U864" s="402" t="n"/>
      <c r="V864" s="402" t="n"/>
      <c r="W864" s="402" t="n">
        <v>0</v>
      </c>
      <c r="X864" s="402" t="n">
        <v>1</v>
      </c>
      <c r="Y864" s="402" t="n">
        <v>0</v>
      </c>
      <c r="Z864" s="402" t="n"/>
      <c r="AA864" s="402" t="n"/>
      <c r="AB864" s="402" t="n"/>
    </row>
    <row r="865">
      <c r="A865" s="402" t="n">
        <v>50</v>
      </c>
      <c r="B865" s="402" t="n">
        <v>0</v>
      </c>
      <c r="C865" s="402" t="n">
        <v>0</v>
      </c>
      <c r="D865" s="402" t="n">
        <v>1</v>
      </c>
      <c r="E865" s="402" t="n">
        <v>205</v>
      </c>
      <c r="F865" s="402">
        <f>ROUND(Source!S850,O865)</f>
        <v/>
      </c>
      <c r="G865" s="402" t="inlineStr">
        <is>
          <t>ОЗП</t>
        </is>
      </c>
      <c r="H865" s="402" t="inlineStr">
        <is>
          <t>Основная ЗП рабочих</t>
        </is>
      </c>
      <c r="I865" s="402" t="n"/>
      <c r="J865" s="402" t="n"/>
      <c r="K865" s="402" t="n">
        <v>205</v>
      </c>
      <c r="L865" s="402" t="n">
        <v>14</v>
      </c>
      <c r="M865" s="402" t="n">
        <v>3</v>
      </c>
      <c r="N865" s="402" t="inlineStr"/>
      <c r="O865" s="402" t="n">
        <v>0</v>
      </c>
      <c r="P865" s="402" t="n"/>
      <c r="Q865" s="402" t="n"/>
      <c r="R865" s="402" t="n"/>
      <c r="S865" s="402" t="n"/>
      <c r="T865" s="402" t="n"/>
      <c r="U865" s="402" t="n"/>
      <c r="V865" s="402" t="n"/>
      <c r="W865" s="402" t="n">
        <v>0</v>
      </c>
      <c r="X865" s="402" t="n">
        <v>1</v>
      </c>
      <c r="Y865" s="402" t="n">
        <v>0</v>
      </c>
      <c r="Z865" s="402" t="n"/>
      <c r="AA865" s="402" t="n"/>
      <c r="AB865" s="402" t="n"/>
    </row>
    <row r="866">
      <c r="A866" s="402" t="n">
        <v>50</v>
      </c>
      <c r="B866" s="402" t="n">
        <v>0</v>
      </c>
      <c r="C866" s="402" t="n">
        <v>0</v>
      </c>
      <c r="D866" s="402" t="n">
        <v>1</v>
      </c>
      <c r="E866" s="402" t="n">
        <v>232</v>
      </c>
      <c r="F866" s="402">
        <f>ROUND(Source!BC850,O866)</f>
        <v/>
      </c>
      <c r="G866" s="402" t="inlineStr">
        <is>
          <t>ОЗПсНРиСП</t>
        </is>
      </c>
      <c r="H866" s="402" t="inlineStr">
        <is>
          <t>Основная ЗП рабочих по ТСН-2001.16</t>
        </is>
      </c>
      <c r="I866" s="402" t="n"/>
      <c r="J866" s="402" t="n"/>
      <c r="K866" s="402" t="n">
        <v>232</v>
      </c>
      <c r="L866" s="402" t="n">
        <v>15</v>
      </c>
      <c r="M866" s="402" t="n">
        <v>3</v>
      </c>
      <c r="N866" s="402" t="inlineStr"/>
      <c r="O866" s="402" t="n">
        <v>0</v>
      </c>
      <c r="P866" s="402" t="n"/>
      <c r="Q866" s="402" t="n"/>
      <c r="R866" s="402" t="n"/>
      <c r="S866" s="402" t="n"/>
      <c r="T866" s="402" t="n"/>
      <c r="U866" s="402" t="n"/>
      <c r="V866" s="402" t="n"/>
      <c r="W866" s="402" t="n">
        <v>0</v>
      </c>
      <c r="X866" s="402" t="n">
        <v>1</v>
      </c>
      <c r="Y866" s="402" t="n">
        <v>0</v>
      </c>
      <c r="Z866" s="402" t="n"/>
      <c r="AA866" s="402" t="n"/>
      <c r="AB866" s="402" t="n"/>
    </row>
    <row r="867">
      <c r="A867" s="402" t="n">
        <v>50</v>
      </c>
      <c r="B867" s="402" t="n">
        <v>0</v>
      </c>
      <c r="C867" s="402" t="n">
        <v>0</v>
      </c>
      <c r="D867" s="402" t="n">
        <v>1</v>
      </c>
      <c r="E867" s="402" t="n">
        <v>214</v>
      </c>
      <c r="F867" s="402">
        <f>ROUND(Source!AS850,O867)</f>
        <v/>
      </c>
      <c r="G867" s="402" t="inlineStr">
        <is>
          <t>Строит</t>
        </is>
      </c>
      <c r="H867" s="402" t="inlineStr">
        <is>
          <t>Строительные работы с НР и СП</t>
        </is>
      </c>
      <c r="I867" s="402" t="n"/>
      <c r="J867" s="402" t="n"/>
      <c r="K867" s="402" t="n">
        <v>214</v>
      </c>
      <c r="L867" s="402" t="n">
        <v>16</v>
      </c>
      <c r="M867" s="402" t="n">
        <v>3</v>
      </c>
      <c r="N867" s="402" t="inlineStr"/>
      <c r="O867" s="402" t="n">
        <v>0</v>
      </c>
      <c r="P867" s="402" t="n"/>
      <c r="Q867" s="402" t="n"/>
      <c r="R867" s="402" t="n"/>
      <c r="S867" s="402" t="n"/>
      <c r="T867" s="402" t="n"/>
      <c r="U867" s="402" t="n"/>
      <c r="V867" s="402" t="n"/>
      <c r="W867" s="402" t="n">
        <v>0</v>
      </c>
      <c r="X867" s="402" t="n">
        <v>1</v>
      </c>
      <c r="Y867" s="402" t="n">
        <v>0</v>
      </c>
      <c r="Z867" s="402" t="n"/>
      <c r="AA867" s="402" t="n"/>
      <c r="AB867" s="402" t="n"/>
    </row>
    <row r="868">
      <c r="A868" s="402" t="n">
        <v>50</v>
      </c>
      <c r="B868" s="402" t="n">
        <v>0</v>
      </c>
      <c r="C868" s="402" t="n">
        <v>0</v>
      </c>
      <c r="D868" s="402" t="n">
        <v>1</v>
      </c>
      <c r="E868" s="402" t="n">
        <v>215</v>
      </c>
      <c r="F868" s="402">
        <f>ROUND(Source!AT850,O868)</f>
        <v/>
      </c>
      <c r="G868" s="402" t="inlineStr">
        <is>
          <t>Монтаж</t>
        </is>
      </c>
      <c r="H868" s="402" t="inlineStr">
        <is>
          <t>Монтажные работы с НР и СП</t>
        </is>
      </c>
      <c r="I868" s="402" t="n"/>
      <c r="J868" s="402" t="n"/>
      <c r="K868" s="402" t="n">
        <v>215</v>
      </c>
      <c r="L868" s="402" t="n">
        <v>17</v>
      </c>
      <c r="M868" s="402" t="n">
        <v>3</v>
      </c>
      <c r="N868" s="402" t="inlineStr"/>
      <c r="O868" s="402" t="n">
        <v>0</v>
      </c>
      <c r="P868" s="402" t="n"/>
      <c r="Q868" s="402" t="n"/>
      <c r="R868" s="402" t="n"/>
      <c r="S868" s="402" t="n"/>
      <c r="T868" s="402" t="n"/>
      <c r="U868" s="402" t="n"/>
      <c r="V868" s="402" t="n"/>
      <c r="W868" s="402" t="n">
        <v>0</v>
      </c>
      <c r="X868" s="402" t="n">
        <v>1</v>
      </c>
      <c r="Y868" s="402" t="n">
        <v>0</v>
      </c>
      <c r="Z868" s="402" t="n"/>
      <c r="AA868" s="402" t="n"/>
      <c r="AB868" s="402" t="n"/>
    </row>
    <row r="869">
      <c r="A869" s="402" t="n">
        <v>50</v>
      </c>
      <c r="B869" s="402" t="n">
        <v>0</v>
      </c>
      <c r="C869" s="402" t="n">
        <v>0</v>
      </c>
      <c r="D869" s="402" t="n">
        <v>1</v>
      </c>
      <c r="E869" s="402" t="n">
        <v>217</v>
      </c>
      <c r="F869" s="402">
        <f>ROUND(Source!AU850,O869)</f>
        <v/>
      </c>
      <c r="G869" s="402" t="inlineStr">
        <is>
          <t>Прочие</t>
        </is>
      </c>
      <c r="H869" s="402" t="inlineStr">
        <is>
          <t>Прочие работы с НР и СП</t>
        </is>
      </c>
      <c r="I869" s="402" t="n"/>
      <c r="J869" s="402" t="n"/>
      <c r="K869" s="402" t="n">
        <v>217</v>
      </c>
      <c r="L869" s="402" t="n">
        <v>18</v>
      </c>
      <c r="M869" s="402" t="n">
        <v>3</v>
      </c>
      <c r="N869" s="402" t="inlineStr"/>
      <c r="O869" s="402" t="n">
        <v>0</v>
      </c>
      <c r="P869" s="402" t="n"/>
      <c r="Q869" s="402" t="n"/>
      <c r="R869" s="402" t="n"/>
      <c r="S869" s="402" t="n"/>
      <c r="T869" s="402" t="n"/>
      <c r="U869" s="402" t="n"/>
      <c r="V869" s="402" t="n"/>
      <c r="W869" s="402" t="n">
        <v>0</v>
      </c>
      <c r="X869" s="402" t="n">
        <v>1</v>
      </c>
      <c r="Y869" s="402" t="n">
        <v>0</v>
      </c>
      <c r="Z869" s="402" t="n"/>
      <c r="AA869" s="402" t="n"/>
      <c r="AB869" s="402" t="n"/>
    </row>
    <row r="870">
      <c r="A870" s="402" t="n">
        <v>50</v>
      </c>
      <c r="B870" s="402" t="n">
        <v>0</v>
      </c>
      <c r="C870" s="402" t="n">
        <v>0</v>
      </c>
      <c r="D870" s="402" t="n">
        <v>1</v>
      </c>
      <c r="E870" s="402" t="n">
        <v>230</v>
      </c>
      <c r="F870" s="402">
        <f>ROUND(Source!BA850,O870)</f>
        <v/>
      </c>
      <c r="G870" s="402" t="inlineStr">
        <is>
          <t>ПрочиеЗатр</t>
        </is>
      </c>
      <c r="H870" s="402" t="inlineStr">
        <is>
          <t>Прочие затраты по ТСН-2001.16</t>
        </is>
      </c>
      <c r="I870" s="402" t="n"/>
      <c r="J870" s="402" t="n"/>
      <c r="K870" s="402" t="n">
        <v>230</v>
      </c>
      <c r="L870" s="402" t="n">
        <v>19</v>
      </c>
      <c r="M870" s="402" t="n">
        <v>3</v>
      </c>
      <c r="N870" s="402" t="inlineStr"/>
      <c r="O870" s="402" t="n">
        <v>0</v>
      </c>
      <c r="P870" s="402" t="n"/>
      <c r="Q870" s="402" t="n"/>
      <c r="R870" s="402" t="n"/>
      <c r="S870" s="402" t="n"/>
      <c r="T870" s="402" t="n"/>
      <c r="U870" s="402" t="n"/>
      <c r="V870" s="402" t="n"/>
      <c r="W870" s="402" t="n">
        <v>0</v>
      </c>
      <c r="X870" s="402" t="n">
        <v>1</v>
      </c>
      <c r="Y870" s="402" t="n">
        <v>0</v>
      </c>
      <c r="Z870" s="402" t="n"/>
      <c r="AA870" s="402" t="n"/>
      <c r="AB870" s="402" t="n"/>
    </row>
    <row r="871">
      <c r="A871" s="402" t="n">
        <v>50</v>
      </c>
      <c r="B871" s="402" t="n">
        <v>0</v>
      </c>
      <c r="C871" s="402" t="n">
        <v>0</v>
      </c>
      <c r="D871" s="402" t="n">
        <v>1</v>
      </c>
      <c r="E871" s="402" t="n">
        <v>206</v>
      </c>
      <c r="F871" s="402">
        <f>ROUND(Source!T850,O871)</f>
        <v/>
      </c>
      <c r="G871" s="402" t="inlineStr">
        <is>
          <t>ВозврМат</t>
        </is>
      </c>
      <c r="H871" s="402" t="inlineStr">
        <is>
          <t>Возврат материалов</t>
        </is>
      </c>
      <c r="I871" s="402" t="n"/>
      <c r="J871" s="402" t="n"/>
      <c r="K871" s="402" t="n">
        <v>206</v>
      </c>
      <c r="L871" s="402" t="n">
        <v>20</v>
      </c>
      <c r="M871" s="402" t="n">
        <v>3</v>
      </c>
      <c r="N871" s="402" t="inlineStr"/>
      <c r="O871" s="402" t="n">
        <v>0</v>
      </c>
      <c r="P871" s="402" t="n"/>
      <c r="Q871" s="402" t="n"/>
      <c r="R871" s="402" t="n"/>
      <c r="S871" s="402" t="n"/>
      <c r="T871" s="402" t="n"/>
      <c r="U871" s="402" t="n"/>
      <c r="V871" s="402" t="n"/>
      <c r="W871" s="402" t="n">
        <v>0</v>
      </c>
      <c r="X871" s="402" t="n">
        <v>1</v>
      </c>
      <c r="Y871" s="402" t="n">
        <v>0</v>
      </c>
      <c r="Z871" s="402" t="n"/>
      <c r="AA871" s="402" t="n"/>
      <c r="AB871" s="402" t="n"/>
    </row>
    <row r="872">
      <c r="A872" s="402" t="n">
        <v>50</v>
      </c>
      <c r="B872" s="402" t="n">
        <v>0</v>
      </c>
      <c r="C872" s="402" t="n">
        <v>0</v>
      </c>
      <c r="D872" s="402" t="n">
        <v>1</v>
      </c>
      <c r="E872" s="402" t="n">
        <v>207</v>
      </c>
      <c r="F872" s="402">
        <f>ROUND(Source!U850,O872)</f>
        <v/>
      </c>
      <c r="G872" s="402" t="inlineStr">
        <is>
          <t>ТрудСтр</t>
        </is>
      </c>
      <c r="H872" s="402" t="inlineStr">
        <is>
          <t>Трудозатраты строителей</t>
        </is>
      </c>
      <c r="I872" s="402" t="n"/>
      <c r="J872" s="402" t="n"/>
      <c r="K872" s="402" t="n">
        <v>207</v>
      </c>
      <c r="L872" s="402" t="n">
        <v>21</v>
      </c>
      <c r="M872" s="402" t="n">
        <v>3</v>
      </c>
      <c r="N872" s="402" t="inlineStr"/>
      <c r="O872" s="402" t="n">
        <v>7</v>
      </c>
      <c r="P872" s="402" t="n"/>
      <c r="Q872" s="402" t="n"/>
      <c r="R872" s="402" t="n"/>
      <c r="S872" s="402" t="n"/>
      <c r="T872" s="402" t="n"/>
      <c r="U872" s="402" t="n"/>
      <c r="V872" s="402" t="n"/>
      <c r="W872" s="402" t="n">
        <v>0</v>
      </c>
      <c r="X872" s="402" t="n">
        <v>1</v>
      </c>
      <c r="Y872" s="402" t="n">
        <v>0</v>
      </c>
      <c r="Z872" s="402" t="n"/>
      <c r="AA872" s="402" t="n"/>
      <c r="AB872" s="402" t="n"/>
    </row>
    <row r="873">
      <c r="A873" s="402" t="n">
        <v>50</v>
      </c>
      <c r="B873" s="402" t="n">
        <v>0</v>
      </c>
      <c r="C873" s="402" t="n">
        <v>0</v>
      </c>
      <c r="D873" s="402" t="n">
        <v>1</v>
      </c>
      <c r="E873" s="402" t="n">
        <v>208</v>
      </c>
      <c r="F873" s="402">
        <f>ROUND(Source!V850,O873)</f>
        <v/>
      </c>
      <c r="G873" s="402" t="inlineStr">
        <is>
          <t>ТрудМаш</t>
        </is>
      </c>
      <c r="H873" s="402" t="inlineStr">
        <is>
          <t>Трудозатраты машинистов</t>
        </is>
      </c>
      <c r="I873" s="402" t="n"/>
      <c r="J873" s="402" t="n"/>
      <c r="K873" s="402" t="n">
        <v>208</v>
      </c>
      <c r="L873" s="402" t="n">
        <v>22</v>
      </c>
      <c r="M873" s="402" t="n">
        <v>3</v>
      </c>
      <c r="N873" s="402" t="inlineStr"/>
      <c r="O873" s="402" t="n">
        <v>7</v>
      </c>
      <c r="P873" s="402" t="n"/>
      <c r="Q873" s="402" t="n"/>
      <c r="R873" s="402" t="n"/>
      <c r="S873" s="402" t="n"/>
      <c r="T873" s="402" t="n"/>
      <c r="U873" s="402" t="n"/>
      <c r="V873" s="402" t="n"/>
      <c r="W873" s="402" t="n">
        <v>0</v>
      </c>
      <c r="X873" s="402" t="n">
        <v>1</v>
      </c>
      <c r="Y873" s="402" t="n">
        <v>0</v>
      </c>
      <c r="Z873" s="402" t="n"/>
      <c r="AA873" s="402" t="n"/>
      <c r="AB873" s="402" t="n"/>
    </row>
    <row r="874">
      <c r="A874" s="402" t="n">
        <v>50</v>
      </c>
      <c r="B874" s="402" t="n">
        <v>0</v>
      </c>
      <c r="C874" s="402" t="n">
        <v>0</v>
      </c>
      <c r="D874" s="402" t="n">
        <v>1</v>
      </c>
      <c r="E874" s="402" t="n">
        <v>209</v>
      </c>
      <c r="F874" s="402">
        <f>ROUND(Source!W850,O874)</f>
        <v/>
      </c>
      <c r="G874" s="402" t="inlineStr">
        <is>
          <t>ТранспМат</t>
        </is>
      </c>
      <c r="H874" s="402" t="inlineStr">
        <is>
          <t>Транспорт материалов</t>
        </is>
      </c>
      <c r="I874" s="402" t="n"/>
      <c r="J874" s="402" t="n"/>
      <c r="K874" s="402" t="n">
        <v>209</v>
      </c>
      <c r="L874" s="402" t="n">
        <v>23</v>
      </c>
      <c r="M874" s="402" t="n">
        <v>3</v>
      </c>
      <c r="N874" s="402" t="inlineStr"/>
      <c r="O874" s="402" t="n">
        <v>0</v>
      </c>
      <c r="P874" s="402" t="n"/>
      <c r="Q874" s="402" t="n"/>
      <c r="R874" s="402" t="n"/>
      <c r="S874" s="402" t="n"/>
      <c r="T874" s="402" t="n"/>
      <c r="U874" s="402" t="n"/>
      <c r="V874" s="402" t="n"/>
      <c r="W874" s="402" t="n">
        <v>0</v>
      </c>
      <c r="X874" s="402" t="n">
        <v>1</v>
      </c>
      <c r="Y874" s="402" t="n">
        <v>0</v>
      </c>
      <c r="Z874" s="402" t="n"/>
      <c r="AA874" s="402" t="n"/>
      <c r="AB874" s="402" t="n"/>
    </row>
    <row r="875">
      <c r="A875" s="402" t="n">
        <v>50</v>
      </c>
      <c r="B875" s="402" t="n">
        <v>0</v>
      </c>
      <c r="C875" s="402" t="n">
        <v>0</v>
      </c>
      <c r="D875" s="402" t="n">
        <v>1</v>
      </c>
      <c r="E875" s="402" t="n">
        <v>233</v>
      </c>
      <c r="F875" s="402">
        <f>ROUND(Source!BD850,O875)</f>
        <v/>
      </c>
      <c r="G875" s="402" t="inlineStr">
        <is>
          <t>Перевозка</t>
        </is>
      </c>
      <c r="H875" s="402" t="inlineStr">
        <is>
          <t>Перевозка грузов</t>
        </is>
      </c>
      <c r="I875" s="402" t="n"/>
      <c r="J875" s="402" t="n"/>
      <c r="K875" s="402" t="n">
        <v>233</v>
      </c>
      <c r="L875" s="402" t="n">
        <v>24</v>
      </c>
      <c r="M875" s="402" t="n">
        <v>3</v>
      </c>
      <c r="N875" s="402" t="inlineStr"/>
      <c r="O875" s="402" t="n">
        <v>0</v>
      </c>
      <c r="P875" s="402" t="n"/>
      <c r="Q875" s="402" t="n"/>
      <c r="R875" s="402" t="n"/>
      <c r="S875" s="402" t="n"/>
      <c r="T875" s="402" t="n"/>
      <c r="U875" s="402" t="n"/>
      <c r="V875" s="402" t="n"/>
      <c r="W875" s="402" t="n">
        <v>0</v>
      </c>
      <c r="X875" s="402" t="n">
        <v>1</v>
      </c>
      <c r="Y875" s="402" t="n">
        <v>0</v>
      </c>
      <c r="Z875" s="402" t="n"/>
      <c r="AA875" s="402" t="n"/>
      <c r="AB875" s="402" t="n"/>
    </row>
    <row r="876">
      <c r="A876" s="402" t="n">
        <v>50</v>
      </c>
      <c r="B876" s="402" t="n">
        <v>0</v>
      </c>
      <c r="C876" s="402" t="n">
        <v>0</v>
      </c>
      <c r="D876" s="402" t="n">
        <v>1</v>
      </c>
      <c r="E876" s="402" t="n">
        <v>210</v>
      </c>
      <c r="F876" s="402">
        <f>ROUND(Source!X850,O876)</f>
        <v/>
      </c>
      <c r="G876" s="402" t="inlineStr">
        <is>
          <t>НР</t>
        </is>
      </c>
      <c r="H876" s="402" t="inlineStr">
        <is>
          <t>Накладные расходы</t>
        </is>
      </c>
      <c r="I876" s="402" t="n"/>
      <c r="J876" s="402" t="n"/>
      <c r="K876" s="402" t="n">
        <v>210</v>
      </c>
      <c r="L876" s="402" t="n">
        <v>25</v>
      </c>
      <c r="M876" s="402" t="n">
        <v>3</v>
      </c>
      <c r="N876" s="402" t="inlineStr"/>
      <c r="O876" s="402" t="n">
        <v>0</v>
      </c>
      <c r="P876" s="402" t="n"/>
      <c r="Q876" s="402" t="n"/>
      <c r="R876" s="402" t="n"/>
      <c r="S876" s="402" t="n"/>
      <c r="T876" s="402" t="n"/>
      <c r="U876" s="402" t="n"/>
      <c r="V876" s="402" t="n"/>
      <c r="W876" s="402" t="n">
        <v>0</v>
      </c>
      <c r="X876" s="402" t="n">
        <v>1</v>
      </c>
      <c r="Y876" s="402" t="n">
        <v>0</v>
      </c>
      <c r="Z876" s="402" t="n"/>
      <c r="AA876" s="402" t="n"/>
      <c r="AB876" s="402" t="n"/>
    </row>
    <row r="877">
      <c r="A877" s="402" t="n">
        <v>50</v>
      </c>
      <c r="B877" s="402" t="n">
        <v>0</v>
      </c>
      <c r="C877" s="402" t="n">
        <v>0</v>
      </c>
      <c r="D877" s="402" t="n">
        <v>1</v>
      </c>
      <c r="E877" s="402" t="n">
        <v>211</v>
      </c>
      <c r="F877" s="402">
        <f>ROUND(Source!Y850,O877)</f>
        <v/>
      </c>
      <c r="G877" s="402" t="inlineStr">
        <is>
          <t>СмПриб</t>
        </is>
      </c>
      <c r="H877" s="402" t="inlineStr">
        <is>
          <t>Сметная прибыль</t>
        </is>
      </c>
      <c r="I877" s="402" t="n"/>
      <c r="J877" s="402" t="n"/>
      <c r="K877" s="402" t="n">
        <v>211</v>
      </c>
      <c r="L877" s="402" t="n">
        <v>26</v>
      </c>
      <c r="M877" s="402" t="n">
        <v>3</v>
      </c>
      <c r="N877" s="402" t="inlineStr"/>
      <c r="O877" s="402" t="n">
        <v>0</v>
      </c>
      <c r="P877" s="402" t="n"/>
      <c r="Q877" s="402" t="n"/>
      <c r="R877" s="402" t="n"/>
      <c r="S877" s="402" t="n"/>
      <c r="T877" s="402" t="n"/>
      <c r="U877" s="402" t="n"/>
      <c r="V877" s="402" t="n"/>
      <c r="W877" s="402" t="n">
        <v>0</v>
      </c>
      <c r="X877" s="402" t="n">
        <v>1</v>
      </c>
      <c r="Y877" s="402" t="n">
        <v>0</v>
      </c>
      <c r="Z877" s="402" t="n"/>
      <c r="AA877" s="402" t="n"/>
      <c r="AB877" s="402" t="n"/>
    </row>
    <row r="878">
      <c r="A878" s="402" t="n">
        <v>50</v>
      </c>
      <c r="B878" s="402" t="n">
        <v>0</v>
      </c>
      <c r="C878" s="402" t="n">
        <v>0</v>
      </c>
      <c r="D878" s="402" t="n">
        <v>1</v>
      </c>
      <c r="E878" s="402" t="n">
        <v>224</v>
      </c>
      <c r="F878" s="402">
        <f>ROUND(Source!AR850,O878)</f>
        <v/>
      </c>
      <c r="G878" s="402" t="inlineStr">
        <is>
          <t>Всего</t>
        </is>
      </c>
      <c r="H878" s="402" t="inlineStr">
        <is>
          <t>Всего с НР и СП</t>
        </is>
      </c>
      <c r="I878" s="402" t="n"/>
      <c r="J878" s="402" t="n"/>
      <c r="K878" s="402" t="n">
        <v>224</v>
      </c>
      <c r="L878" s="402" t="n">
        <v>27</v>
      </c>
      <c r="M878" s="402" t="n">
        <v>3</v>
      </c>
      <c r="N878" s="402" t="inlineStr"/>
      <c r="O878" s="402" t="n">
        <v>0</v>
      </c>
      <c r="P878" s="402" t="n"/>
      <c r="Q878" s="402" t="n"/>
      <c r="R878" s="402" t="n"/>
      <c r="S878" s="402" t="n"/>
      <c r="T878" s="402" t="n"/>
      <c r="U878" s="402" t="n"/>
      <c r="V878" s="402" t="n"/>
      <c r="W878" s="402" t="n">
        <v>0</v>
      </c>
      <c r="X878" s="402" t="n">
        <v>1</v>
      </c>
      <c r="Y878" s="402" t="n">
        <v>0</v>
      </c>
      <c r="Z878" s="402" t="n"/>
      <c r="AA878" s="402" t="n"/>
      <c r="AB878" s="402" t="n"/>
    </row>
    <row r="879">
      <c r="A879" s="402" t="n">
        <v>50</v>
      </c>
      <c r="B879" s="402" t="n">
        <v>0</v>
      </c>
      <c r="C879" s="402" t="n">
        <v>0</v>
      </c>
      <c r="D879" s="402" t="n">
        <v>2</v>
      </c>
      <c r="E879" s="402" t="n">
        <v>0</v>
      </c>
      <c r="F879" s="402">
        <f>ROUND(F878,O879)</f>
        <v/>
      </c>
      <c r="G879" s="402" t="inlineStr">
        <is>
          <t>и1</t>
        </is>
      </c>
      <c r="H879" s="402" t="inlineStr">
        <is>
          <t>Итого</t>
        </is>
      </c>
      <c r="I879" s="402" t="n"/>
      <c r="J879" s="402" t="n"/>
      <c r="K879" s="402" t="n">
        <v>212</v>
      </c>
      <c r="L879" s="402" t="n">
        <v>28</v>
      </c>
      <c r="M879" s="402" t="n">
        <v>0</v>
      </c>
      <c r="N879" s="402" t="inlineStr"/>
      <c r="O879" s="402" t="n">
        <v>0</v>
      </c>
      <c r="P879" s="402" t="n"/>
      <c r="Q879" s="402" t="n"/>
      <c r="R879" s="402" t="n"/>
      <c r="S879" s="402" t="n"/>
      <c r="T879" s="402" t="n"/>
      <c r="U879" s="402" t="n"/>
      <c r="V879" s="402" t="n"/>
      <c r="W879" s="402" t="n">
        <v>0</v>
      </c>
      <c r="X879" s="402" t="n">
        <v>1</v>
      </c>
      <c r="Y879" s="402" t="n">
        <v>0</v>
      </c>
      <c r="Z879" s="402" t="n"/>
      <c r="AA879" s="402" t="n"/>
      <c r="AB879" s="402" t="n"/>
    </row>
    <row r="880">
      <c r="A880" s="402" t="n">
        <v>50</v>
      </c>
      <c r="B880" s="402" t="n">
        <v>0</v>
      </c>
      <c r="C880" s="402" t="n">
        <v>0</v>
      </c>
      <c r="D880" s="402" t="n">
        <v>2</v>
      </c>
      <c r="E880" s="402" t="n">
        <v>0</v>
      </c>
      <c r="F880" s="402">
        <f>ROUND(F879*0.22,O880)</f>
        <v/>
      </c>
      <c r="G880" s="402" t="inlineStr">
        <is>
          <t>и2</t>
        </is>
      </c>
      <c r="H880" s="402" t="inlineStr">
        <is>
          <t>НДС 22%</t>
        </is>
      </c>
      <c r="I880" s="402" t="n"/>
      <c r="J880" s="402" t="n"/>
      <c r="K880" s="402" t="n">
        <v>212</v>
      </c>
      <c r="L880" s="402" t="n">
        <v>29</v>
      </c>
      <c r="M880" s="402" t="n">
        <v>0</v>
      </c>
      <c r="N880" s="402" t="inlineStr"/>
      <c r="O880" s="402" t="n">
        <v>0</v>
      </c>
      <c r="P880" s="402" t="n"/>
      <c r="Q880" s="402" t="n"/>
      <c r="R880" s="402" t="n"/>
      <c r="S880" s="402" t="n"/>
      <c r="T880" s="402" t="n"/>
      <c r="U880" s="402" t="n"/>
      <c r="V880" s="402" t="n"/>
      <c r="W880" s="402" t="n">
        <v>0</v>
      </c>
      <c r="X880" s="402" t="n">
        <v>1</v>
      </c>
      <c r="Y880" s="402" t="n">
        <v>0</v>
      </c>
      <c r="Z880" s="402" t="n"/>
      <c r="AA880" s="402" t="n"/>
      <c r="AB880" s="402" t="n"/>
    </row>
    <row r="881">
      <c r="A881" s="402" t="n">
        <v>50</v>
      </c>
      <c r="B881" s="402" t="n">
        <v>0</v>
      </c>
      <c r="C881" s="402" t="n">
        <v>0</v>
      </c>
      <c r="D881" s="402" t="n">
        <v>2</v>
      </c>
      <c r="E881" s="402" t="n">
        <v>213</v>
      </c>
      <c r="F881" s="402">
        <f>ROUND(F879+F880,O881)</f>
        <v/>
      </c>
      <c r="G881" s="402" t="inlineStr">
        <is>
          <t>и3</t>
        </is>
      </c>
      <c r="H881" s="402" t="inlineStr">
        <is>
          <t>Всего</t>
        </is>
      </c>
      <c r="I881" s="402" t="n"/>
      <c r="J881" s="402" t="n"/>
      <c r="K881" s="402" t="n">
        <v>212</v>
      </c>
      <c r="L881" s="402" t="n">
        <v>30</v>
      </c>
      <c r="M881" s="402" t="n">
        <v>0</v>
      </c>
      <c r="N881" s="402" t="inlineStr"/>
      <c r="O881" s="402" t="n">
        <v>0</v>
      </c>
      <c r="P881" s="402" t="n"/>
      <c r="Q881" s="402" t="n"/>
      <c r="R881" s="402" t="n"/>
      <c r="S881" s="402" t="n"/>
      <c r="T881" s="402" t="n"/>
      <c r="U881" s="402" t="n"/>
      <c r="V881" s="402" t="n"/>
      <c r="W881" s="402" t="n">
        <v>0</v>
      </c>
      <c r="X881" s="402" t="n">
        <v>1</v>
      </c>
      <c r="Y881" s="402" t="n">
        <v>0</v>
      </c>
      <c r="Z881" s="402" t="n"/>
      <c r="AA881" s="402" t="n"/>
      <c r="AB881" s="402" t="n"/>
    </row>
    <row r="882"/>
    <row r="883">
      <c r="A883" s="399" t="n">
        <v>3</v>
      </c>
      <c r="B883" s="399" t="n">
        <v>0</v>
      </c>
      <c r="C883" s="399" t="n"/>
      <c r="D883" s="399">
        <f>ROW(A890)</f>
        <v/>
      </c>
      <c r="E883" s="399" t="n"/>
      <c r="F883" s="399" t="inlineStr">
        <is>
          <t>Новая локальная смета</t>
        </is>
      </c>
      <c r="G883" s="399" t="inlineStr">
        <is>
          <t>Механизаторов 11</t>
        </is>
      </c>
      <c r="H883" s="399" t="inlineStr"/>
      <c r="I883" s="399" t="n">
        <v>0</v>
      </c>
      <c r="J883" s="399" t="inlineStr"/>
      <c r="K883" s="399" t="n">
        <v>0</v>
      </c>
      <c r="L883" s="399" t="inlineStr">
        <is>
          <t>Новая локальная смета</t>
        </is>
      </c>
      <c r="M883" s="399" t="inlineStr"/>
      <c r="N883" s="399" t="n"/>
      <c r="O883" s="399" t="n"/>
      <c r="P883" s="399" t="n"/>
      <c r="Q883" s="399" t="n"/>
      <c r="R883" s="399" t="n"/>
      <c r="S883" s="399" t="n">
        <v>0</v>
      </c>
      <c r="T883" s="399" t="n"/>
      <c r="U883" s="399" t="inlineStr"/>
      <c r="V883" s="399" t="n">
        <v>0</v>
      </c>
      <c r="W883" s="399" t="n"/>
      <c r="X883" s="399" t="n"/>
      <c r="Y883" s="399" t="n"/>
      <c r="Z883" s="399" t="n"/>
      <c r="AA883" s="399" t="n"/>
      <c r="AB883" s="399" t="inlineStr"/>
      <c r="AC883" s="399" t="inlineStr"/>
      <c r="AD883" s="399" t="inlineStr"/>
      <c r="AE883" s="399" t="inlineStr"/>
      <c r="AF883" s="399" t="inlineStr"/>
      <c r="AG883" s="399" t="inlineStr"/>
      <c r="AH883" s="399" t="n"/>
      <c r="AI883" s="399" t="n"/>
      <c r="AJ883" s="399" t="n"/>
      <c r="AK883" s="399" t="n"/>
      <c r="AL883" s="399" t="n"/>
      <c r="AM883" s="399" t="n"/>
      <c r="AN883" s="399" t="n"/>
      <c r="AO883" s="399" t="n"/>
      <c r="AP883" s="399" t="inlineStr"/>
      <c r="AQ883" s="399" t="inlineStr"/>
      <c r="AR883" s="399" t="inlineStr"/>
      <c r="AS883" s="399" t="n"/>
      <c r="AT883" s="399" t="n"/>
      <c r="AU883" s="399" t="n"/>
      <c r="AV883" s="399" t="n"/>
      <c r="AW883" s="399" t="n"/>
      <c r="AX883" s="399" t="n"/>
      <c r="AY883" s="399" t="n"/>
      <c r="AZ883" s="399" t="inlineStr"/>
      <c r="BA883" s="399" t="n"/>
      <c r="BB883" s="399" t="inlineStr"/>
      <c r="BC883" s="399" t="inlineStr"/>
      <c r="BD883" s="399" t="inlineStr"/>
      <c r="BE883" s="399" t="inlineStr"/>
      <c r="BF883" s="399" t="inlineStr"/>
      <c r="BG883" s="399" t="inlineStr"/>
      <c r="BH883" s="399" t="inlineStr"/>
      <c r="BI883" s="399" t="inlineStr"/>
      <c r="BJ883" s="399" t="inlineStr"/>
      <c r="BK883" s="399" t="inlineStr"/>
      <c r="BL883" s="399" t="inlineStr"/>
      <c r="BM883" s="399" t="inlineStr"/>
      <c r="BN883" s="399" t="inlineStr"/>
      <c r="BO883" s="399" t="inlineStr"/>
      <c r="BP883" s="399" t="inlineStr"/>
      <c r="BQ883" s="399" t="n"/>
      <c r="BR883" s="399" t="n"/>
      <c r="BS883" s="399" t="n"/>
      <c r="BT883" s="399" t="n"/>
      <c r="BU883" s="399" t="n"/>
      <c r="BV883" s="399" t="n"/>
      <c r="BW883" s="399" t="n"/>
      <c r="BX883" s="399" t="n">
        <v>0</v>
      </c>
      <c r="BY883" s="399" t="n"/>
      <c r="BZ883" s="399" t="n"/>
      <c r="CA883" s="399" t="n"/>
      <c r="CB883" s="399" t="n"/>
      <c r="CC883" s="399" t="n"/>
      <c r="CD883" s="399" t="n"/>
      <c r="CE883" s="399" t="n"/>
      <c r="CF883" s="399" t="n">
        <v>0</v>
      </c>
      <c r="CG883" s="399" t="n">
        <v>0</v>
      </c>
      <c r="CH883" s="399" t="n"/>
      <c r="CI883" s="399" t="inlineStr"/>
      <c r="CJ883" s="399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400" t="n">
        <v>52</v>
      </c>
      <c r="B885" s="400">
        <f>B890</f>
        <v/>
      </c>
      <c r="C885" s="400">
        <f>C890</f>
        <v/>
      </c>
      <c r="D885" s="400">
        <f>D890</f>
        <v/>
      </c>
      <c r="E885" s="400">
        <f>E890</f>
        <v/>
      </c>
      <c r="F885" s="400">
        <f>F890</f>
        <v/>
      </c>
      <c r="G885" s="400">
        <f>G890</f>
        <v/>
      </c>
      <c r="H885" s="400" t="n"/>
      <c r="I885" s="400" t="n"/>
      <c r="J885" s="400" t="n"/>
      <c r="K885" s="400" t="n"/>
      <c r="L885" s="400" t="n"/>
      <c r="M885" s="400" t="n"/>
      <c r="N885" s="400" t="n"/>
      <c r="O885" s="400">
        <f>O890</f>
        <v/>
      </c>
      <c r="P885" s="400">
        <f>P890</f>
        <v/>
      </c>
      <c r="Q885" s="400">
        <f>Q890</f>
        <v/>
      </c>
      <c r="R885" s="400">
        <f>R890</f>
        <v/>
      </c>
      <c r="S885" s="400">
        <f>S890</f>
        <v/>
      </c>
      <c r="T885" s="400">
        <f>T890</f>
        <v/>
      </c>
      <c r="U885" s="400">
        <f>U890</f>
        <v/>
      </c>
      <c r="V885" s="400">
        <f>V890</f>
        <v/>
      </c>
      <c r="W885" s="400">
        <f>W890</f>
        <v/>
      </c>
      <c r="X885" s="400">
        <f>X890</f>
        <v/>
      </c>
      <c r="Y885" s="400">
        <f>Y890</f>
        <v/>
      </c>
      <c r="Z885" s="400">
        <f>Z890</f>
        <v/>
      </c>
      <c r="AA885" s="400">
        <f>AA890</f>
        <v/>
      </c>
      <c r="AB885" s="400">
        <f>AB890</f>
        <v/>
      </c>
      <c r="AC885" s="400">
        <f>AC890</f>
        <v/>
      </c>
      <c r="AD885" s="400">
        <f>AD890</f>
        <v/>
      </c>
      <c r="AE885" s="400">
        <f>AE890</f>
        <v/>
      </c>
      <c r="AF885" s="400">
        <f>AF890</f>
        <v/>
      </c>
      <c r="AG885" s="400">
        <f>AG890</f>
        <v/>
      </c>
      <c r="AH885" s="400">
        <f>AH890</f>
        <v/>
      </c>
      <c r="AI885" s="400">
        <f>AI890</f>
        <v/>
      </c>
      <c r="AJ885" s="400">
        <f>AJ890</f>
        <v/>
      </c>
      <c r="AK885" s="400">
        <f>AK890</f>
        <v/>
      </c>
      <c r="AL885" s="400">
        <f>AL890</f>
        <v/>
      </c>
      <c r="AM885" s="400">
        <f>AM890</f>
        <v/>
      </c>
      <c r="AN885" s="400">
        <f>AN890</f>
        <v/>
      </c>
      <c r="AO885" s="400">
        <f>AO890</f>
        <v/>
      </c>
      <c r="AP885" s="400">
        <f>AP890</f>
        <v/>
      </c>
      <c r="AQ885" s="400">
        <f>AQ890</f>
        <v/>
      </c>
      <c r="AR885" s="400">
        <f>AR890</f>
        <v/>
      </c>
      <c r="AS885" s="400">
        <f>AS890</f>
        <v/>
      </c>
      <c r="AT885" s="400">
        <f>AT890</f>
        <v/>
      </c>
      <c r="AU885" s="400">
        <f>AU890</f>
        <v/>
      </c>
      <c r="AV885" s="400">
        <f>AV890</f>
        <v/>
      </c>
      <c r="AW885" s="400">
        <f>AW890</f>
        <v/>
      </c>
      <c r="AX885" s="400">
        <f>AX890</f>
        <v/>
      </c>
      <c r="AY885" s="400">
        <f>AY890</f>
        <v/>
      </c>
      <c r="AZ885" s="400">
        <f>AZ890</f>
        <v/>
      </c>
      <c r="BA885" s="400">
        <f>BA890</f>
        <v/>
      </c>
      <c r="BB885" s="400">
        <f>BB890</f>
        <v/>
      </c>
      <c r="BC885" s="400">
        <f>BC890</f>
        <v/>
      </c>
      <c r="BD885" s="400">
        <f>BD890</f>
        <v/>
      </c>
      <c r="BE885" s="400">
        <f>BE890</f>
        <v/>
      </c>
      <c r="BF885" s="400">
        <f>BF890</f>
        <v/>
      </c>
      <c r="BG885" s="400">
        <f>BG890</f>
        <v/>
      </c>
      <c r="BH885" s="400">
        <f>BH890</f>
        <v/>
      </c>
      <c r="BI885" s="400">
        <f>BI890</f>
        <v/>
      </c>
      <c r="BJ885" s="400">
        <f>BJ890</f>
        <v/>
      </c>
      <c r="BK885" s="400">
        <f>BK890</f>
        <v/>
      </c>
      <c r="BL885" s="400">
        <f>BL890</f>
        <v/>
      </c>
      <c r="BM885" s="400">
        <f>BM890</f>
        <v/>
      </c>
      <c r="BN885" s="400">
        <f>BN890</f>
        <v/>
      </c>
      <c r="BO885" s="400">
        <f>BO890</f>
        <v/>
      </c>
      <c r="BP885" s="400">
        <f>BP890</f>
        <v/>
      </c>
      <c r="BQ885" s="400">
        <f>BQ890</f>
        <v/>
      </c>
      <c r="BR885" s="400">
        <f>BR890</f>
        <v/>
      </c>
      <c r="BS885" s="400">
        <f>BS890</f>
        <v/>
      </c>
      <c r="BT885" s="400">
        <f>BT890</f>
        <v/>
      </c>
      <c r="BU885" s="400">
        <f>BU890</f>
        <v/>
      </c>
      <c r="BV885" s="400">
        <f>BV890</f>
        <v/>
      </c>
      <c r="BW885" s="400">
        <f>BW890</f>
        <v/>
      </c>
      <c r="BX885" s="400">
        <f>BX890</f>
        <v/>
      </c>
      <c r="BY885" s="400">
        <f>BY890</f>
        <v/>
      </c>
      <c r="BZ885" s="400">
        <f>BZ890</f>
        <v/>
      </c>
      <c r="CA885" s="400">
        <f>CA890</f>
        <v/>
      </c>
      <c r="CB885" s="400">
        <f>CB890</f>
        <v/>
      </c>
      <c r="CC885" s="400">
        <f>CC890</f>
        <v/>
      </c>
      <c r="CD885" s="400">
        <f>CD890</f>
        <v/>
      </c>
      <c r="CE885" s="400">
        <f>CE890</f>
        <v/>
      </c>
      <c r="CF885" s="400">
        <f>CF890</f>
        <v/>
      </c>
      <c r="CG885" s="400">
        <f>CG890</f>
        <v/>
      </c>
      <c r="CH885" s="400">
        <f>CH890</f>
        <v/>
      </c>
      <c r="CI885" s="400">
        <f>CI890</f>
        <v/>
      </c>
      <c r="CJ885" s="400">
        <f>CJ890</f>
        <v/>
      </c>
      <c r="CK885" s="400">
        <f>CK890</f>
        <v/>
      </c>
      <c r="CL885" s="400">
        <f>CL890</f>
        <v/>
      </c>
      <c r="CM885" s="400">
        <f>CM890</f>
        <v/>
      </c>
      <c r="CN885" s="400">
        <f>CN890</f>
        <v/>
      </c>
      <c r="CO885" s="400">
        <f>CO890</f>
        <v/>
      </c>
      <c r="CP885" s="400">
        <f>CP890</f>
        <v/>
      </c>
      <c r="CQ885" s="400">
        <f>CQ890</f>
        <v/>
      </c>
      <c r="CR885" s="400">
        <f>CR890</f>
        <v/>
      </c>
      <c r="CS885" s="400">
        <f>CS890</f>
        <v/>
      </c>
      <c r="CT885" s="400">
        <f>CT890</f>
        <v/>
      </c>
      <c r="CU885" s="400">
        <f>CU890</f>
        <v/>
      </c>
      <c r="CV885" s="400">
        <f>CV890</f>
        <v/>
      </c>
      <c r="CW885" s="400">
        <f>CW890</f>
        <v/>
      </c>
      <c r="CX885" s="400">
        <f>CX890</f>
        <v/>
      </c>
      <c r="CY885" s="400">
        <f>CY890</f>
        <v/>
      </c>
      <c r="CZ885" s="400">
        <f>CZ890</f>
        <v/>
      </c>
      <c r="DA885" s="400">
        <f>DA890</f>
        <v/>
      </c>
      <c r="DB885" s="400">
        <f>DB890</f>
        <v/>
      </c>
      <c r="DC885" s="400">
        <f>DC890</f>
        <v/>
      </c>
      <c r="DD885" s="400">
        <f>DD890</f>
        <v/>
      </c>
      <c r="DE885" s="400">
        <f>DE890</f>
        <v/>
      </c>
      <c r="DF885" s="400">
        <f>DF890</f>
        <v/>
      </c>
      <c r="DG885" s="401">
        <f>DG890</f>
        <v/>
      </c>
      <c r="DH885" s="401">
        <f>DH890</f>
        <v/>
      </c>
      <c r="DI885" s="401">
        <f>DI890</f>
        <v/>
      </c>
      <c r="DJ885" s="401">
        <f>DJ890</f>
        <v/>
      </c>
      <c r="DK885" s="401">
        <f>DK890</f>
        <v/>
      </c>
      <c r="DL885" s="401">
        <f>DL890</f>
        <v/>
      </c>
      <c r="DM885" s="401">
        <f>DM890</f>
        <v/>
      </c>
      <c r="DN885" s="401">
        <f>DN890</f>
        <v/>
      </c>
      <c r="DO885" s="401">
        <f>DO890</f>
        <v/>
      </c>
      <c r="DP885" s="401">
        <f>DP890</f>
        <v/>
      </c>
      <c r="DQ885" s="401">
        <f>DQ890</f>
        <v/>
      </c>
      <c r="DR885" s="401">
        <f>DR890</f>
        <v/>
      </c>
      <c r="DS885" s="401">
        <f>DS890</f>
        <v/>
      </c>
      <c r="DT885" s="401">
        <f>DT890</f>
        <v/>
      </c>
      <c r="DU885" s="401">
        <f>DU890</f>
        <v/>
      </c>
      <c r="DV885" s="401">
        <f>DV890</f>
        <v/>
      </c>
      <c r="DW885" s="401">
        <f>DW890</f>
        <v/>
      </c>
      <c r="DX885" s="401">
        <f>DX890</f>
        <v/>
      </c>
      <c r="DY885" s="401">
        <f>DY890</f>
        <v/>
      </c>
      <c r="DZ885" s="401">
        <f>DZ890</f>
        <v/>
      </c>
      <c r="EA885" s="401">
        <f>EA890</f>
        <v/>
      </c>
      <c r="EB885" s="401">
        <f>EB890</f>
        <v/>
      </c>
      <c r="EC885" s="401">
        <f>EC890</f>
        <v/>
      </c>
      <c r="ED885" s="401">
        <f>ED890</f>
        <v/>
      </c>
      <c r="EE885" s="401">
        <f>EE890</f>
        <v/>
      </c>
      <c r="EF885" s="401">
        <f>EF890</f>
        <v/>
      </c>
      <c r="EG885" s="401">
        <f>EG890</f>
        <v/>
      </c>
      <c r="EH885" s="401">
        <f>EH890</f>
        <v/>
      </c>
      <c r="EI885" s="401">
        <f>EI890</f>
        <v/>
      </c>
      <c r="EJ885" s="401">
        <f>EJ890</f>
        <v/>
      </c>
      <c r="EK885" s="401">
        <f>EK890</f>
        <v/>
      </c>
      <c r="EL885" s="401">
        <f>EL890</f>
        <v/>
      </c>
      <c r="EM885" s="401">
        <f>EM890</f>
        <v/>
      </c>
      <c r="EN885" s="401">
        <f>EN890</f>
        <v/>
      </c>
      <c r="EO885" s="401">
        <f>EO890</f>
        <v/>
      </c>
      <c r="EP885" s="401">
        <f>EP890</f>
        <v/>
      </c>
      <c r="EQ885" s="401">
        <f>EQ890</f>
        <v/>
      </c>
      <c r="ER885" s="401">
        <f>ER890</f>
        <v/>
      </c>
      <c r="ES885" s="401">
        <f>ES890</f>
        <v/>
      </c>
      <c r="ET885" s="401">
        <f>ET890</f>
        <v/>
      </c>
      <c r="EU885" s="401">
        <f>EU890</f>
        <v/>
      </c>
      <c r="EV885" s="401">
        <f>EV890</f>
        <v/>
      </c>
      <c r="EW885" s="401">
        <f>EW890</f>
        <v/>
      </c>
      <c r="EX885" s="401">
        <f>EX890</f>
        <v/>
      </c>
      <c r="EY885" s="401">
        <f>EY890</f>
        <v/>
      </c>
      <c r="EZ885" s="401">
        <f>EZ890</f>
        <v/>
      </c>
      <c r="FA885" s="401">
        <f>FA890</f>
        <v/>
      </c>
      <c r="FB885" s="401">
        <f>FB890</f>
        <v/>
      </c>
      <c r="FC885" s="401">
        <f>FC890</f>
        <v/>
      </c>
      <c r="FD885" s="401">
        <f>FD890</f>
        <v/>
      </c>
      <c r="FE885" s="401">
        <f>FE890</f>
        <v/>
      </c>
      <c r="FF885" s="401">
        <f>FF890</f>
        <v/>
      </c>
      <c r="FG885" s="401">
        <f>FG890</f>
        <v/>
      </c>
      <c r="FH885" s="401">
        <f>FH890</f>
        <v/>
      </c>
      <c r="FI885" s="401">
        <f>FI890</f>
        <v/>
      </c>
      <c r="FJ885" s="401">
        <f>FJ890</f>
        <v/>
      </c>
      <c r="FK885" s="401">
        <f>FK890</f>
        <v/>
      </c>
      <c r="FL885" s="401">
        <f>FL890</f>
        <v/>
      </c>
      <c r="FM885" s="401">
        <f>FM890</f>
        <v/>
      </c>
      <c r="FN885" s="401">
        <f>FN890</f>
        <v/>
      </c>
      <c r="FO885" s="401">
        <f>FO890</f>
        <v/>
      </c>
      <c r="FP885" s="401">
        <f>FP890</f>
        <v/>
      </c>
      <c r="FQ885" s="401">
        <f>FQ890</f>
        <v/>
      </c>
      <c r="FR885" s="401">
        <f>FR890</f>
        <v/>
      </c>
      <c r="FS885" s="401">
        <f>FS890</f>
        <v/>
      </c>
      <c r="FT885" s="401">
        <f>FT890</f>
        <v/>
      </c>
      <c r="FU885" s="401">
        <f>FU890</f>
        <v/>
      </c>
      <c r="FV885" s="401">
        <f>FV890</f>
        <v/>
      </c>
      <c r="FW885" s="401">
        <f>FW890</f>
        <v/>
      </c>
      <c r="FX885" s="401">
        <f>FX890</f>
        <v/>
      </c>
      <c r="FY885" s="401">
        <f>FY890</f>
        <v/>
      </c>
      <c r="FZ885" s="401">
        <f>FZ890</f>
        <v/>
      </c>
      <c r="GA885" s="401">
        <f>GA890</f>
        <v/>
      </c>
      <c r="GB885" s="401">
        <f>GB890</f>
        <v/>
      </c>
      <c r="GC885" s="401">
        <f>GC890</f>
        <v/>
      </c>
      <c r="GD885" s="401">
        <f>GD890</f>
        <v/>
      </c>
      <c r="GE885" s="401">
        <f>GE890</f>
        <v/>
      </c>
      <c r="GF885" s="401">
        <f>GF890</f>
        <v/>
      </c>
      <c r="GG885" s="401">
        <f>GG890</f>
        <v/>
      </c>
      <c r="GH885" s="401">
        <f>GH890</f>
        <v/>
      </c>
      <c r="GI885" s="401">
        <f>GI890</f>
        <v/>
      </c>
      <c r="GJ885" s="401">
        <f>GJ890</f>
        <v/>
      </c>
      <c r="GK885" s="401">
        <f>GK890</f>
        <v/>
      </c>
      <c r="GL885" s="401">
        <f>GL890</f>
        <v/>
      </c>
      <c r="GM885" s="401">
        <f>GM890</f>
        <v/>
      </c>
      <c r="GN885" s="401">
        <f>GN890</f>
        <v/>
      </c>
      <c r="GO885" s="401">
        <f>GO890</f>
        <v/>
      </c>
      <c r="GP885" s="401">
        <f>GP890</f>
        <v/>
      </c>
      <c r="GQ885" s="401">
        <f>GQ890</f>
        <v/>
      </c>
      <c r="GR885" s="401">
        <f>GR890</f>
        <v/>
      </c>
      <c r="GS885" s="401">
        <f>GS890</f>
        <v/>
      </c>
      <c r="GT885" s="401">
        <f>GT890</f>
        <v/>
      </c>
      <c r="GU885" s="401">
        <f>GU890</f>
        <v/>
      </c>
      <c r="GV885" s="401">
        <f>GV890</f>
        <v/>
      </c>
      <c r="GW885" s="401">
        <f>GW890</f>
        <v/>
      </c>
      <c r="GX885" s="401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400" t="n">
        <v>51</v>
      </c>
      <c r="B890" s="400">
        <f>B883</f>
        <v/>
      </c>
      <c r="C890" s="400">
        <f>A883</f>
        <v/>
      </c>
      <c r="D890" s="400">
        <f>ROW(A883)</f>
        <v/>
      </c>
      <c r="E890" s="400" t="n"/>
      <c r="F890" s="400">
        <f>IF(F883&lt;&gt;"",F883,"")</f>
        <v/>
      </c>
      <c r="G890" s="400">
        <f>IF(G883&lt;&gt;"",G883,"")</f>
        <v/>
      </c>
      <c r="H890" s="400" t="n">
        <v>0</v>
      </c>
      <c r="I890" s="400" t="n"/>
      <c r="J890" s="400" t="n"/>
      <c r="K890" s="400" t="n"/>
      <c r="L890" s="400" t="n"/>
      <c r="M890" s="400" t="n"/>
      <c r="N890" s="400" t="n"/>
      <c r="O890" s="400" t="n">
        <v>0</v>
      </c>
      <c r="P890" s="400" t="n">
        <v>0</v>
      </c>
      <c r="Q890" s="400" t="n">
        <v>0</v>
      </c>
      <c r="R890" s="400" t="n">
        <v>0</v>
      </c>
      <c r="S890" s="400" t="n">
        <v>0</v>
      </c>
      <c r="T890" s="400" t="n">
        <v>0</v>
      </c>
      <c r="U890" s="400" t="n">
        <v>0</v>
      </c>
      <c r="V890" s="400" t="n">
        <v>0</v>
      </c>
      <c r="W890" s="400" t="n">
        <v>0</v>
      </c>
      <c r="X890" s="400" t="n">
        <v>0</v>
      </c>
      <c r="Y890" s="400" t="n">
        <v>0</v>
      </c>
      <c r="Z890" s="400" t="n"/>
      <c r="AA890" s="400" t="n"/>
      <c r="AB890" s="400" t="n"/>
      <c r="AC890" s="400" t="n"/>
      <c r="AD890" s="400" t="n"/>
      <c r="AE890" s="400" t="n"/>
      <c r="AF890" s="400" t="n"/>
      <c r="AG890" s="400" t="n"/>
      <c r="AH890" s="400" t="n"/>
      <c r="AI890" s="400" t="n"/>
      <c r="AJ890" s="400" t="n"/>
      <c r="AK890" s="400" t="n"/>
      <c r="AL890" s="400" t="n"/>
      <c r="AM890" s="400" t="n"/>
      <c r="AN890" s="400" t="n"/>
      <c r="AO890" s="400">
        <f>ROUND(BX890,0)</f>
        <v/>
      </c>
      <c r="AP890" s="400">
        <f>ROUND(BY890,0)</f>
        <v/>
      </c>
      <c r="AQ890" s="400">
        <f>ROUND(BZ890,0)</f>
        <v/>
      </c>
      <c r="AR890" s="400">
        <f>ROUND(CA890,0)</f>
        <v/>
      </c>
      <c r="AS890" s="400">
        <f>ROUND(CB890,0)</f>
        <v/>
      </c>
      <c r="AT890" s="400">
        <f>ROUND(CC890,0)</f>
        <v/>
      </c>
      <c r="AU890" s="400">
        <f>ROUND(CD890,0)</f>
        <v/>
      </c>
      <c r="AV890" s="400">
        <f>ROUND(CE890,0)</f>
        <v/>
      </c>
      <c r="AW890" s="400">
        <f>ROUND(CF890,0)</f>
        <v/>
      </c>
      <c r="AX890" s="400">
        <f>ROUND(CG890,0)</f>
        <v/>
      </c>
      <c r="AY890" s="400">
        <f>ROUND(CH890,0)</f>
        <v/>
      </c>
      <c r="AZ890" s="400">
        <f>ROUND(CI890,0)</f>
        <v/>
      </c>
      <c r="BA890" s="400">
        <f>ROUND(CJ890,0)</f>
        <v/>
      </c>
      <c r="BB890" s="400">
        <f>ROUND(CK890,0)</f>
        <v/>
      </c>
      <c r="BC890" s="400">
        <f>ROUND(CL890,0)</f>
        <v/>
      </c>
      <c r="BD890" s="400">
        <f>ROUND(CM890,0)</f>
        <v/>
      </c>
      <c r="BE890" s="400" t="n"/>
      <c r="BF890" s="400" t="n"/>
      <c r="BG890" s="400" t="n"/>
      <c r="BH890" s="400" t="n"/>
      <c r="BI890" s="400" t="n"/>
      <c r="BJ890" s="400" t="n"/>
      <c r="BK890" s="400" t="n"/>
      <c r="BL890" s="400" t="n"/>
      <c r="BM890" s="400" t="n"/>
      <c r="BN890" s="400" t="n"/>
      <c r="BO890" s="400" t="n"/>
      <c r="BP890" s="400" t="n"/>
      <c r="BQ890" s="400" t="n"/>
      <c r="BR890" s="400" t="n"/>
      <c r="BS890" s="400" t="n"/>
      <c r="BT890" s="400" t="n"/>
      <c r="BU890" s="400" t="n"/>
      <c r="BV890" s="400" t="n"/>
      <c r="BW890" s="400" t="n"/>
      <c r="BX890" s="400" t="n"/>
      <c r="BY890" s="400" t="n"/>
      <c r="BZ890" s="400" t="n"/>
      <c r="CA890" s="400" t="n"/>
      <c r="CB890" s="400" t="n"/>
      <c r="CC890" s="400" t="n"/>
      <c r="CD890" s="400" t="n"/>
      <c r="CE890" s="400" t="n"/>
      <c r="CF890" s="400" t="n"/>
      <c r="CG890" s="400" t="n"/>
      <c r="CH890" s="400" t="n"/>
      <c r="CI890" s="400" t="n"/>
      <c r="CJ890" s="400" t="n"/>
      <c r="CK890" s="400" t="n"/>
      <c r="CL890" s="400" t="n"/>
      <c r="CM890" s="400" t="n"/>
      <c r="CN890" s="400" t="n"/>
      <c r="CO890" s="400" t="n"/>
      <c r="CP890" s="400" t="n"/>
      <c r="CQ890" s="400" t="n"/>
      <c r="CR890" s="400" t="n"/>
      <c r="CS890" s="400" t="n"/>
      <c r="CT890" s="400" t="n"/>
      <c r="CU890" s="400" t="n"/>
      <c r="CV890" s="400" t="n"/>
      <c r="CW890" s="400" t="n"/>
      <c r="CX890" s="400" t="n"/>
      <c r="CY890" s="400" t="n"/>
      <c r="CZ890" s="400" t="n"/>
      <c r="DA890" s="400" t="n"/>
      <c r="DB890" s="400" t="n"/>
      <c r="DC890" s="400" t="n"/>
      <c r="DD890" s="400" t="n"/>
      <c r="DE890" s="400" t="n"/>
      <c r="DF890" s="400" t="n"/>
      <c r="DG890" s="401" t="n"/>
      <c r="DH890" s="401" t="n"/>
      <c r="DI890" s="401" t="n"/>
      <c r="DJ890" s="401" t="n"/>
      <c r="DK890" s="401" t="n"/>
      <c r="DL890" s="401" t="n"/>
      <c r="DM890" s="401" t="n"/>
      <c r="DN890" s="401" t="n"/>
      <c r="DO890" s="401" t="n"/>
      <c r="DP890" s="401" t="n"/>
      <c r="DQ890" s="401" t="n"/>
      <c r="DR890" s="401" t="n"/>
      <c r="DS890" s="401" t="n"/>
      <c r="DT890" s="401" t="n"/>
      <c r="DU890" s="401" t="n"/>
      <c r="DV890" s="401" t="n"/>
      <c r="DW890" s="401" t="n"/>
      <c r="DX890" s="401" t="n"/>
      <c r="DY890" s="401" t="n"/>
      <c r="DZ890" s="401" t="n"/>
      <c r="EA890" s="401" t="n"/>
      <c r="EB890" s="401" t="n"/>
      <c r="EC890" s="401" t="n"/>
      <c r="ED890" s="401" t="n"/>
      <c r="EE890" s="401" t="n"/>
      <c r="EF890" s="401" t="n"/>
      <c r="EG890" s="401" t="n"/>
      <c r="EH890" s="401" t="n"/>
      <c r="EI890" s="401" t="n"/>
      <c r="EJ890" s="401" t="n"/>
      <c r="EK890" s="401" t="n"/>
      <c r="EL890" s="401" t="n"/>
      <c r="EM890" s="401" t="n"/>
      <c r="EN890" s="401" t="n"/>
      <c r="EO890" s="401" t="n"/>
      <c r="EP890" s="401" t="n"/>
      <c r="EQ890" s="401" t="n"/>
      <c r="ER890" s="401" t="n"/>
      <c r="ES890" s="401" t="n"/>
      <c r="ET890" s="401" t="n"/>
      <c r="EU890" s="401" t="n"/>
      <c r="EV890" s="401" t="n"/>
      <c r="EW890" s="401" t="n"/>
      <c r="EX890" s="401" t="n"/>
      <c r="EY890" s="401" t="n"/>
      <c r="EZ890" s="401" t="n"/>
      <c r="FA890" s="401" t="n"/>
      <c r="FB890" s="401" t="n"/>
      <c r="FC890" s="401" t="n"/>
      <c r="FD890" s="401" t="n"/>
      <c r="FE890" s="401" t="n"/>
      <c r="FF890" s="401" t="n"/>
      <c r="FG890" s="401" t="n"/>
      <c r="FH890" s="401" t="n"/>
      <c r="FI890" s="401" t="n"/>
      <c r="FJ890" s="401" t="n"/>
      <c r="FK890" s="401" t="n"/>
      <c r="FL890" s="401" t="n"/>
      <c r="FM890" s="401" t="n"/>
      <c r="FN890" s="401" t="n"/>
      <c r="FO890" s="401" t="n"/>
      <c r="FP890" s="401" t="n"/>
      <c r="FQ890" s="401" t="n"/>
      <c r="FR890" s="401" t="n"/>
      <c r="FS890" s="401" t="n"/>
      <c r="FT890" s="401" t="n"/>
      <c r="FU890" s="401" t="n"/>
      <c r="FV890" s="401" t="n"/>
      <c r="FW890" s="401" t="n"/>
      <c r="FX890" s="401" t="n"/>
      <c r="FY890" s="401" t="n"/>
      <c r="FZ890" s="401" t="n"/>
      <c r="GA890" s="401" t="n"/>
      <c r="GB890" s="401" t="n"/>
      <c r="GC890" s="401" t="n"/>
      <c r="GD890" s="401" t="n"/>
      <c r="GE890" s="401" t="n"/>
      <c r="GF890" s="401" t="n"/>
      <c r="GG890" s="401" t="n"/>
      <c r="GH890" s="401" t="n"/>
      <c r="GI890" s="401" t="n"/>
      <c r="GJ890" s="401" t="n"/>
      <c r="GK890" s="401" t="n"/>
      <c r="GL890" s="401" t="n"/>
      <c r="GM890" s="401" t="n"/>
      <c r="GN890" s="401" t="n"/>
      <c r="GO890" s="401" t="n"/>
      <c r="GP890" s="401" t="n"/>
      <c r="GQ890" s="401" t="n"/>
      <c r="GR890" s="401" t="n"/>
      <c r="GS890" s="401" t="n"/>
      <c r="GT890" s="401" t="n"/>
      <c r="GU890" s="401" t="n"/>
      <c r="GV890" s="401" t="n"/>
      <c r="GW890" s="401" t="n"/>
      <c r="GX890" s="401" t="n">
        <v>0</v>
      </c>
    </row>
    <row r="891"/>
    <row r="892">
      <c r="A892" s="402" t="n">
        <v>50</v>
      </c>
      <c r="B892" s="402" t="n">
        <v>0</v>
      </c>
      <c r="C892" s="402" t="n">
        <v>0</v>
      </c>
      <c r="D892" s="402" t="n">
        <v>1</v>
      </c>
      <c r="E892" s="402" t="n">
        <v>201</v>
      </c>
      <c r="F892" s="402">
        <f>ROUND(Source!O890,O892)</f>
        <v/>
      </c>
      <c r="G892" s="402" t="inlineStr">
        <is>
          <t>ПЗ</t>
        </is>
      </c>
      <c r="H892" s="402" t="inlineStr">
        <is>
          <t>Прямые затраты</t>
        </is>
      </c>
      <c r="I892" s="402" t="n"/>
      <c r="J892" s="402" t="n"/>
      <c r="K892" s="402" t="n">
        <v>201</v>
      </c>
      <c r="L892" s="402" t="n">
        <v>1</v>
      </c>
      <c r="M892" s="402" t="n">
        <v>3</v>
      </c>
      <c r="N892" s="402" t="inlineStr"/>
      <c r="O892" s="402" t="n">
        <v>0</v>
      </c>
      <c r="P892" s="402" t="n"/>
      <c r="Q892" s="402" t="n"/>
      <c r="R892" s="402" t="n"/>
      <c r="S892" s="402" t="n"/>
      <c r="T892" s="402" t="n"/>
      <c r="U892" s="402" t="n"/>
      <c r="V892" s="402" t="n"/>
      <c r="W892" s="402" t="n">
        <v>0</v>
      </c>
      <c r="X892" s="402" t="n">
        <v>1</v>
      </c>
      <c r="Y892" s="402" t="n">
        <v>0</v>
      </c>
      <c r="Z892" s="402" t="n"/>
      <c r="AA892" s="402" t="n"/>
      <c r="AB892" s="402" t="n"/>
    </row>
    <row r="893">
      <c r="A893" s="402" t="n">
        <v>50</v>
      </c>
      <c r="B893" s="402" t="n">
        <v>0</v>
      </c>
      <c r="C893" s="402" t="n">
        <v>0</v>
      </c>
      <c r="D893" s="402" t="n">
        <v>1</v>
      </c>
      <c r="E893" s="402" t="n">
        <v>202</v>
      </c>
      <c r="F893" s="402">
        <f>ROUND(Source!P890,O893)</f>
        <v/>
      </c>
      <c r="G893" s="402" t="inlineStr">
        <is>
          <t>СтМатОб</t>
        </is>
      </c>
      <c r="H893" s="402" t="inlineStr">
        <is>
          <t>Стоимость материальных ресурсов (всего)</t>
        </is>
      </c>
      <c r="I893" s="402" t="n"/>
      <c r="J893" s="402" t="n"/>
      <c r="K893" s="402" t="n">
        <v>202</v>
      </c>
      <c r="L893" s="402" t="n">
        <v>2</v>
      </c>
      <c r="M893" s="402" t="n">
        <v>3</v>
      </c>
      <c r="N893" s="402" t="inlineStr"/>
      <c r="O893" s="402" t="n">
        <v>0</v>
      </c>
      <c r="P893" s="402" t="n"/>
      <c r="Q893" s="402" t="n"/>
      <c r="R893" s="402" t="n"/>
      <c r="S893" s="402" t="n"/>
      <c r="T893" s="402" t="n"/>
      <c r="U893" s="402" t="n"/>
      <c r="V893" s="402" t="n"/>
      <c r="W893" s="402" t="n">
        <v>0</v>
      </c>
      <c r="X893" s="402" t="n">
        <v>1</v>
      </c>
      <c r="Y893" s="402" t="n">
        <v>0</v>
      </c>
      <c r="Z893" s="402" t="n"/>
      <c r="AA893" s="402" t="n"/>
      <c r="AB893" s="402" t="n"/>
    </row>
    <row r="894">
      <c r="A894" s="402" t="n">
        <v>50</v>
      </c>
      <c r="B894" s="402" t="n">
        <v>0</v>
      </c>
      <c r="C894" s="402" t="n">
        <v>0</v>
      </c>
      <c r="D894" s="402" t="n">
        <v>1</v>
      </c>
      <c r="E894" s="402" t="n">
        <v>222</v>
      </c>
      <c r="F894" s="402">
        <f>ROUND(Source!AO890,O894)</f>
        <v/>
      </c>
      <c r="G894" s="402" t="inlineStr">
        <is>
          <t>СтМатОбЗак</t>
        </is>
      </c>
      <c r="H894" s="402" t="inlineStr">
        <is>
          <t>Стоимость материалов и оборудования заказчика</t>
        </is>
      </c>
      <c r="I894" s="402" t="n"/>
      <c r="J894" s="402" t="n"/>
      <c r="K894" s="402" t="n">
        <v>222</v>
      </c>
      <c r="L894" s="402" t="n">
        <v>3</v>
      </c>
      <c r="M894" s="402" t="n">
        <v>3</v>
      </c>
      <c r="N894" s="402" t="inlineStr"/>
      <c r="O894" s="402" t="n">
        <v>0</v>
      </c>
      <c r="P894" s="402" t="n"/>
      <c r="Q894" s="402" t="n"/>
      <c r="R894" s="402" t="n"/>
      <c r="S894" s="402" t="n"/>
      <c r="T894" s="402" t="n"/>
      <c r="U894" s="402" t="n"/>
      <c r="V894" s="402" t="n"/>
      <c r="W894" s="402" t="n">
        <v>0</v>
      </c>
      <c r="X894" s="402" t="n">
        <v>1</v>
      </c>
      <c r="Y894" s="402" t="n">
        <v>0</v>
      </c>
      <c r="Z894" s="402" t="n"/>
      <c r="AA894" s="402" t="n"/>
      <c r="AB894" s="402" t="n"/>
    </row>
    <row r="895">
      <c r="A895" s="402" t="n">
        <v>50</v>
      </c>
      <c r="B895" s="402" t="n">
        <v>0</v>
      </c>
      <c r="C895" s="402" t="n">
        <v>0</v>
      </c>
      <c r="D895" s="402" t="n">
        <v>1</v>
      </c>
      <c r="E895" s="402" t="n">
        <v>225</v>
      </c>
      <c r="F895" s="402">
        <f>ROUND(Source!AV890,O895)</f>
        <v/>
      </c>
      <c r="G895" s="402" t="inlineStr">
        <is>
          <t>СтМатОбПод</t>
        </is>
      </c>
      <c r="H895" s="402" t="inlineStr">
        <is>
          <t>Стоимость материалов и оборудования подрядчика</t>
        </is>
      </c>
      <c r="I895" s="402" t="n"/>
      <c r="J895" s="402" t="n"/>
      <c r="K895" s="402" t="n">
        <v>225</v>
      </c>
      <c r="L895" s="402" t="n">
        <v>4</v>
      </c>
      <c r="M895" s="402" t="n">
        <v>3</v>
      </c>
      <c r="N895" s="402" t="inlineStr"/>
      <c r="O895" s="402" t="n">
        <v>0</v>
      </c>
      <c r="P895" s="402" t="n"/>
      <c r="Q895" s="402" t="n"/>
      <c r="R895" s="402" t="n"/>
      <c r="S895" s="402" t="n"/>
      <c r="T895" s="402" t="n"/>
      <c r="U895" s="402" t="n"/>
      <c r="V895" s="402" t="n"/>
      <c r="W895" s="402" t="n">
        <v>0</v>
      </c>
      <c r="X895" s="402" t="n">
        <v>1</v>
      </c>
      <c r="Y895" s="402" t="n">
        <v>0</v>
      </c>
      <c r="Z895" s="402" t="n"/>
      <c r="AA895" s="402" t="n"/>
      <c r="AB895" s="402" t="n"/>
    </row>
    <row r="896">
      <c r="A896" s="402" t="n">
        <v>50</v>
      </c>
      <c r="B896" s="402" t="n">
        <v>0</v>
      </c>
      <c r="C896" s="402" t="n">
        <v>0</v>
      </c>
      <c r="D896" s="402" t="n">
        <v>1</v>
      </c>
      <c r="E896" s="402" t="n">
        <v>226</v>
      </c>
      <c r="F896" s="402">
        <f>ROUND(Source!AW890,O896)</f>
        <v/>
      </c>
      <c r="G896" s="402" t="inlineStr">
        <is>
          <t>СтМат</t>
        </is>
      </c>
      <c r="H896" s="402" t="inlineStr">
        <is>
          <t>Стоимость материалов (всего)</t>
        </is>
      </c>
      <c r="I896" s="402" t="n"/>
      <c r="J896" s="402" t="n"/>
      <c r="K896" s="402" t="n">
        <v>226</v>
      </c>
      <c r="L896" s="402" t="n">
        <v>5</v>
      </c>
      <c r="M896" s="402" t="n">
        <v>3</v>
      </c>
      <c r="N896" s="402" t="inlineStr"/>
      <c r="O896" s="402" t="n">
        <v>0</v>
      </c>
      <c r="P896" s="402" t="n"/>
      <c r="Q896" s="402" t="n"/>
      <c r="R896" s="402" t="n"/>
      <c r="S896" s="402" t="n"/>
      <c r="T896" s="402" t="n"/>
      <c r="U896" s="402" t="n"/>
      <c r="V896" s="402" t="n"/>
      <c r="W896" s="402" t="n">
        <v>0</v>
      </c>
      <c r="X896" s="402" t="n">
        <v>1</v>
      </c>
      <c r="Y896" s="402" t="n">
        <v>0</v>
      </c>
      <c r="Z896" s="402" t="n"/>
      <c r="AA896" s="402" t="n"/>
      <c r="AB896" s="402" t="n"/>
    </row>
    <row r="897">
      <c r="A897" s="402" t="n">
        <v>50</v>
      </c>
      <c r="B897" s="402" t="n">
        <v>0</v>
      </c>
      <c r="C897" s="402" t="n">
        <v>0</v>
      </c>
      <c r="D897" s="402" t="n">
        <v>1</v>
      </c>
      <c r="E897" s="402" t="n">
        <v>227</v>
      </c>
      <c r="F897" s="402">
        <f>ROUND(Source!AX890,O897)</f>
        <v/>
      </c>
      <c r="G897" s="402" t="inlineStr">
        <is>
          <t>СтМатЗак</t>
        </is>
      </c>
      <c r="H897" s="402" t="inlineStr">
        <is>
          <t>Стоимость материалов заказчика</t>
        </is>
      </c>
      <c r="I897" s="402" t="n"/>
      <c r="J897" s="402" t="n"/>
      <c r="K897" s="402" t="n">
        <v>227</v>
      </c>
      <c r="L897" s="402" t="n">
        <v>6</v>
      </c>
      <c r="M897" s="402" t="n">
        <v>3</v>
      </c>
      <c r="N897" s="402" t="inlineStr"/>
      <c r="O897" s="402" t="n">
        <v>0</v>
      </c>
      <c r="P897" s="402" t="n"/>
      <c r="Q897" s="402" t="n"/>
      <c r="R897" s="402" t="n"/>
      <c r="S897" s="402" t="n"/>
      <c r="T897" s="402" t="n"/>
      <c r="U897" s="402" t="n"/>
      <c r="V897" s="402" t="n"/>
      <c r="W897" s="402" t="n">
        <v>0</v>
      </c>
      <c r="X897" s="402" t="n">
        <v>1</v>
      </c>
      <c r="Y897" s="402" t="n">
        <v>0</v>
      </c>
      <c r="Z897" s="402" t="n"/>
      <c r="AA897" s="402" t="n"/>
      <c r="AB897" s="402" t="n"/>
    </row>
    <row r="898">
      <c r="A898" s="402" t="n">
        <v>50</v>
      </c>
      <c r="B898" s="402" t="n">
        <v>0</v>
      </c>
      <c r="C898" s="402" t="n">
        <v>0</v>
      </c>
      <c r="D898" s="402" t="n">
        <v>1</v>
      </c>
      <c r="E898" s="402" t="n">
        <v>228</v>
      </c>
      <c r="F898" s="402">
        <f>ROUND(Source!AY890,O898)</f>
        <v/>
      </c>
      <c r="G898" s="402" t="inlineStr">
        <is>
          <t>СтМатПод</t>
        </is>
      </c>
      <c r="H898" s="402" t="inlineStr">
        <is>
          <t>Стоимость материалов подрядчика</t>
        </is>
      </c>
      <c r="I898" s="402" t="n"/>
      <c r="J898" s="402" t="n"/>
      <c r="K898" s="402" t="n">
        <v>228</v>
      </c>
      <c r="L898" s="402" t="n">
        <v>7</v>
      </c>
      <c r="M898" s="402" t="n">
        <v>3</v>
      </c>
      <c r="N898" s="402" t="inlineStr"/>
      <c r="O898" s="402" t="n">
        <v>0</v>
      </c>
      <c r="P898" s="402" t="n"/>
      <c r="Q898" s="402" t="n"/>
      <c r="R898" s="402" t="n"/>
      <c r="S898" s="402" t="n"/>
      <c r="T898" s="402" t="n"/>
      <c r="U898" s="402" t="n"/>
      <c r="V898" s="402" t="n"/>
      <c r="W898" s="402" t="n">
        <v>0</v>
      </c>
      <c r="X898" s="402" t="n">
        <v>1</v>
      </c>
      <c r="Y898" s="402" t="n">
        <v>0</v>
      </c>
      <c r="Z898" s="402" t="n"/>
      <c r="AA898" s="402" t="n"/>
      <c r="AB898" s="402" t="n"/>
    </row>
    <row r="899">
      <c r="A899" s="402" t="n">
        <v>50</v>
      </c>
      <c r="B899" s="402" t="n">
        <v>0</v>
      </c>
      <c r="C899" s="402" t="n">
        <v>0</v>
      </c>
      <c r="D899" s="402" t="n">
        <v>1</v>
      </c>
      <c r="E899" s="402" t="n">
        <v>216</v>
      </c>
      <c r="F899" s="402">
        <f>ROUND(Source!AP890,O899)</f>
        <v/>
      </c>
      <c r="G899" s="402" t="inlineStr">
        <is>
          <t>Оборуд</t>
        </is>
      </c>
      <c r="H899" s="402" t="inlineStr">
        <is>
          <t>Стоимость оборудования (всего)</t>
        </is>
      </c>
      <c r="I899" s="402" t="n"/>
      <c r="J899" s="402" t="n"/>
      <c r="K899" s="402" t="n">
        <v>216</v>
      </c>
      <c r="L899" s="402" t="n">
        <v>8</v>
      </c>
      <c r="M899" s="402" t="n">
        <v>3</v>
      </c>
      <c r="N899" s="402" t="inlineStr"/>
      <c r="O899" s="402" t="n">
        <v>0</v>
      </c>
      <c r="P899" s="402" t="n"/>
      <c r="Q899" s="402" t="n"/>
      <c r="R899" s="402" t="n"/>
      <c r="S899" s="402" t="n"/>
      <c r="T899" s="402" t="n"/>
      <c r="U899" s="402" t="n"/>
      <c r="V899" s="402" t="n"/>
      <c r="W899" s="402" t="n">
        <v>0</v>
      </c>
      <c r="X899" s="402" t="n">
        <v>1</v>
      </c>
      <c r="Y899" s="402" t="n">
        <v>0</v>
      </c>
      <c r="Z899" s="402" t="n"/>
      <c r="AA899" s="402" t="n"/>
      <c r="AB899" s="402" t="n"/>
    </row>
    <row r="900">
      <c r="A900" s="402" t="n">
        <v>50</v>
      </c>
      <c r="B900" s="402" t="n">
        <v>0</v>
      </c>
      <c r="C900" s="402" t="n">
        <v>0</v>
      </c>
      <c r="D900" s="402" t="n">
        <v>1</v>
      </c>
      <c r="E900" s="402" t="n">
        <v>223</v>
      </c>
      <c r="F900" s="402">
        <f>ROUND(Source!AQ890,O900)</f>
        <v/>
      </c>
      <c r="G900" s="402" t="inlineStr">
        <is>
          <t>ОборудЗак</t>
        </is>
      </c>
      <c r="H900" s="402" t="inlineStr">
        <is>
          <t>Стоимость оборудования заказчика</t>
        </is>
      </c>
      <c r="I900" s="402" t="n"/>
      <c r="J900" s="402" t="n"/>
      <c r="K900" s="402" t="n">
        <v>223</v>
      </c>
      <c r="L900" s="402" t="n">
        <v>9</v>
      </c>
      <c r="M900" s="402" t="n">
        <v>3</v>
      </c>
      <c r="N900" s="402" t="inlineStr"/>
      <c r="O900" s="402" t="n">
        <v>0</v>
      </c>
      <c r="P900" s="402" t="n"/>
      <c r="Q900" s="402" t="n"/>
      <c r="R900" s="402" t="n"/>
      <c r="S900" s="402" t="n"/>
      <c r="T900" s="402" t="n"/>
      <c r="U900" s="402" t="n"/>
      <c r="V900" s="402" t="n"/>
      <c r="W900" s="402" t="n">
        <v>0</v>
      </c>
      <c r="X900" s="402" t="n">
        <v>1</v>
      </c>
      <c r="Y900" s="402" t="n">
        <v>0</v>
      </c>
      <c r="Z900" s="402" t="n"/>
      <c r="AA900" s="402" t="n"/>
      <c r="AB900" s="402" t="n"/>
    </row>
    <row r="901">
      <c r="A901" s="402" t="n">
        <v>50</v>
      </c>
      <c r="B901" s="402" t="n">
        <v>0</v>
      </c>
      <c r="C901" s="402" t="n">
        <v>0</v>
      </c>
      <c r="D901" s="402" t="n">
        <v>1</v>
      </c>
      <c r="E901" s="402" t="n">
        <v>229</v>
      </c>
      <c r="F901" s="402">
        <f>ROUND(Source!AZ890,O901)</f>
        <v/>
      </c>
      <c r="G901" s="402" t="inlineStr">
        <is>
          <t>ОборудПод</t>
        </is>
      </c>
      <c r="H901" s="402" t="inlineStr">
        <is>
          <t>Стоимость оборудования подрядчика</t>
        </is>
      </c>
      <c r="I901" s="402" t="n"/>
      <c r="J901" s="402" t="n"/>
      <c r="K901" s="402" t="n">
        <v>229</v>
      </c>
      <c r="L901" s="402" t="n">
        <v>10</v>
      </c>
      <c r="M901" s="402" t="n">
        <v>3</v>
      </c>
      <c r="N901" s="402" t="inlineStr"/>
      <c r="O901" s="402" t="n">
        <v>0</v>
      </c>
      <c r="P901" s="402" t="n"/>
      <c r="Q901" s="402" t="n"/>
      <c r="R901" s="402" t="n"/>
      <c r="S901" s="402" t="n"/>
      <c r="T901" s="402" t="n"/>
      <c r="U901" s="402" t="n"/>
      <c r="V901" s="402" t="n"/>
      <c r="W901" s="402" t="n">
        <v>0</v>
      </c>
      <c r="X901" s="402" t="n">
        <v>1</v>
      </c>
      <c r="Y901" s="402" t="n">
        <v>0</v>
      </c>
      <c r="Z901" s="402" t="n"/>
      <c r="AA901" s="402" t="n"/>
      <c r="AB901" s="402" t="n"/>
    </row>
    <row r="902">
      <c r="A902" s="402" t="n">
        <v>50</v>
      </c>
      <c r="B902" s="402" t="n">
        <v>0</v>
      </c>
      <c r="C902" s="402" t="n">
        <v>0</v>
      </c>
      <c r="D902" s="402" t="n">
        <v>1</v>
      </c>
      <c r="E902" s="402" t="n">
        <v>203</v>
      </c>
      <c r="F902" s="402">
        <f>ROUND(Source!Q890,O902)</f>
        <v/>
      </c>
      <c r="G902" s="402" t="inlineStr">
        <is>
          <t>ЭММ</t>
        </is>
      </c>
      <c r="H902" s="402" t="inlineStr">
        <is>
          <t>Эксплуатация машин</t>
        </is>
      </c>
      <c r="I902" s="402" t="n"/>
      <c r="J902" s="402" t="n"/>
      <c r="K902" s="402" t="n">
        <v>203</v>
      </c>
      <c r="L902" s="402" t="n">
        <v>11</v>
      </c>
      <c r="M902" s="402" t="n">
        <v>3</v>
      </c>
      <c r="N902" s="402" t="inlineStr"/>
      <c r="O902" s="402" t="n">
        <v>0</v>
      </c>
      <c r="P902" s="402" t="n"/>
      <c r="Q902" s="402" t="n"/>
      <c r="R902" s="402" t="n"/>
      <c r="S902" s="402" t="n"/>
      <c r="T902" s="402" t="n"/>
      <c r="U902" s="402" t="n"/>
      <c r="V902" s="402" t="n"/>
      <c r="W902" s="402" t="n">
        <v>0</v>
      </c>
      <c r="X902" s="402" t="n">
        <v>1</v>
      </c>
      <c r="Y902" s="402" t="n">
        <v>0</v>
      </c>
      <c r="Z902" s="402" t="n"/>
      <c r="AA902" s="402" t="n"/>
      <c r="AB902" s="402" t="n"/>
    </row>
    <row r="903">
      <c r="A903" s="402" t="n">
        <v>50</v>
      </c>
      <c r="B903" s="402" t="n">
        <v>0</v>
      </c>
      <c r="C903" s="402" t="n">
        <v>0</v>
      </c>
      <c r="D903" s="402" t="n">
        <v>1</v>
      </c>
      <c r="E903" s="402" t="n">
        <v>231</v>
      </c>
      <c r="F903" s="402">
        <f>ROUND(Source!BB890,O903)</f>
        <v/>
      </c>
      <c r="G903" s="402" t="inlineStr">
        <is>
          <t>ЭММсНРиСП</t>
        </is>
      </c>
      <c r="H903" s="402" t="inlineStr">
        <is>
          <t>Эксплуатация машин по ТСН-2001.16</t>
        </is>
      </c>
      <c r="I903" s="402" t="n"/>
      <c r="J903" s="402" t="n"/>
      <c r="K903" s="402" t="n">
        <v>231</v>
      </c>
      <c r="L903" s="402" t="n">
        <v>12</v>
      </c>
      <c r="M903" s="402" t="n">
        <v>3</v>
      </c>
      <c r="N903" s="402" t="inlineStr"/>
      <c r="O903" s="402" t="n">
        <v>0</v>
      </c>
      <c r="P903" s="402" t="n"/>
      <c r="Q903" s="402" t="n"/>
      <c r="R903" s="402" t="n"/>
      <c r="S903" s="402" t="n"/>
      <c r="T903" s="402" t="n"/>
      <c r="U903" s="402" t="n"/>
      <c r="V903" s="402" t="n"/>
      <c r="W903" s="402" t="n">
        <v>0</v>
      </c>
      <c r="X903" s="402" t="n">
        <v>1</v>
      </c>
      <c r="Y903" s="402" t="n">
        <v>0</v>
      </c>
      <c r="Z903" s="402" t="n"/>
      <c r="AA903" s="402" t="n"/>
      <c r="AB903" s="402" t="n"/>
    </row>
    <row r="904">
      <c r="A904" s="402" t="n">
        <v>50</v>
      </c>
      <c r="B904" s="402" t="n">
        <v>0</v>
      </c>
      <c r="C904" s="402" t="n">
        <v>0</v>
      </c>
      <c r="D904" s="402" t="n">
        <v>1</v>
      </c>
      <c r="E904" s="402" t="n">
        <v>204</v>
      </c>
      <c r="F904" s="402">
        <f>ROUND(Source!R890,O904)</f>
        <v/>
      </c>
      <c r="G904" s="402" t="inlineStr">
        <is>
          <t>ЗПМ</t>
        </is>
      </c>
      <c r="H904" s="402" t="inlineStr">
        <is>
          <t>ЗП машинистов</t>
        </is>
      </c>
      <c r="I904" s="402" t="n"/>
      <c r="J904" s="402" t="n"/>
      <c r="K904" s="402" t="n">
        <v>204</v>
      </c>
      <c r="L904" s="402" t="n">
        <v>13</v>
      </c>
      <c r="M904" s="402" t="n">
        <v>3</v>
      </c>
      <c r="N904" s="402" t="inlineStr"/>
      <c r="O904" s="402" t="n">
        <v>0</v>
      </c>
      <c r="P904" s="402" t="n"/>
      <c r="Q904" s="402" t="n"/>
      <c r="R904" s="402" t="n"/>
      <c r="S904" s="402" t="n"/>
      <c r="T904" s="402" t="n"/>
      <c r="U904" s="402" t="n"/>
      <c r="V904" s="402" t="n"/>
      <c r="W904" s="402" t="n">
        <v>0</v>
      </c>
      <c r="X904" s="402" t="n">
        <v>1</v>
      </c>
      <c r="Y904" s="402" t="n">
        <v>0</v>
      </c>
      <c r="Z904" s="402" t="n"/>
      <c r="AA904" s="402" t="n"/>
      <c r="AB904" s="402" t="n"/>
    </row>
    <row r="905">
      <c r="A905" s="402" t="n">
        <v>50</v>
      </c>
      <c r="B905" s="402" t="n">
        <v>0</v>
      </c>
      <c r="C905" s="402" t="n">
        <v>0</v>
      </c>
      <c r="D905" s="402" t="n">
        <v>1</v>
      </c>
      <c r="E905" s="402" t="n">
        <v>205</v>
      </c>
      <c r="F905" s="402">
        <f>ROUND(Source!S890,O905)</f>
        <v/>
      </c>
      <c r="G905" s="402" t="inlineStr">
        <is>
          <t>ОЗП</t>
        </is>
      </c>
      <c r="H905" s="402" t="inlineStr">
        <is>
          <t>Основная ЗП рабочих</t>
        </is>
      </c>
      <c r="I905" s="402" t="n"/>
      <c r="J905" s="402" t="n"/>
      <c r="K905" s="402" t="n">
        <v>205</v>
      </c>
      <c r="L905" s="402" t="n">
        <v>14</v>
      </c>
      <c r="M905" s="402" t="n">
        <v>3</v>
      </c>
      <c r="N905" s="402" t="inlineStr"/>
      <c r="O905" s="402" t="n">
        <v>0</v>
      </c>
      <c r="P905" s="402" t="n"/>
      <c r="Q905" s="402" t="n"/>
      <c r="R905" s="402" t="n"/>
      <c r="S905" s="402" t="n"/>
      <c r="T905" s="402" t="n"/>
      <c r="U905" s="402" t="n"/>
      <c r="V905" s="402" t="n"/>
      <c r="W905" s="402" t="n">
        <v>0</v>
      </c>
      <c r="X905" s="402" t="n">
        <v>1</v>
      </c>
      <c r="Y905" s="402" t="n">
        <v>0</v>
      </c>
      <c r="Z905" s="402" t="n"/>
      <c r="AA905" s="402" t="n"/>
      <c r="AB905" s="402" t="n"/>
    </row>
    <row r="906">
      <c r="A906" s="402" t="n">
        <v>50</v>
      </c>
      <c r="B906" s="402" t="n">
        <v>0</v>
      </c>
      <c r="C906" s="402" t="n">
        <v>0</v>
      </c>
      <c r="D906" s="402" t="n">
        <v>1</v>
      </c>
      <c r="E906" s="402" t="n">
        <v>232</v>
      </c>
      <c r="F906" s="402">
        <f>ROUND(Source!BC890,O906)</f>
        <v/>
      </c>
      <c r="G906" s="402" t="inlineStr">
        <is>
          <t>ОЗПсНРиСП</t>
        </is>
      </c>
      <c r="H906" s="402" t="inlineStr">
        <is>
          <t>Основная ЗП рабочих по ТСН-2001.16</t>
        </is>
      </c>
      <c r="I906" s="402" t="n"/>
      <c r="J906" s="402" t="n"/>
      <c r="K906" s="402" t="n">
        <v>232</v>
      </c>
      <c r="L906" s="402" t="n">
        <v>15</v>
      </c>
      <c r="M906" s="402" t="n">
        <v>3</v>
      </c>
      <c r="N906" s="402" t="inlineStr"/>
      <c r="O906" s="402" t="n">
        <v>0</v>
      </c>
      <c r="P906" s="402" t="n"/>
      <c r="Q906" s="402" t="n"/>
      <c r="R906" s="402" t="n"/>
      <c r="S906" s="402" t="n"/>
      <c r="T906" s="402" t="n"/>
      <c r="U906" s="402" t="n"/>
      <c r="V906" s="402" t="n"/>
      <c r="W906" s="402" t="n">
        <v>0</v>
      </c>
      <c r="X906" s="402" t="n">
        <v>1</v>
      </c>
      <c r="Y906" s="402" t="n">
        <v>0</v>
      </c>
      <c r="Z906" s="402" t="n"/>
      <c r="AA906" s="402" t="n"/>
      <c r="AB906" s="402" t="n"/>
    </row>
    <row r="907">
      <c r="A907" s="402" t="n">
        <v>50</v>
      </c>
      <c r="B907" s="402" t="n">
        <v>0</v>
      </c>
      <c r="C907" s="402" t="n">
        <v>0</v>
      </c>
      <c r="D907" s="402" t="n">
        <v>1</v>
      </c>
      <c r="E907" s="402" t="n">
        <v>214</v>
      </c>
      <c r="F907" s="402">
        <f>ROUND(Source!AS890,O907)</f>
        <v/>
      </c>
      <c r="G907" s="402" t="inlineStr">
        <is>
          <t>Строит</t>
        </is>
      </c>
      <c r="H907" s="402" t="inlineStr">
        <is>
          <t>Строительные работы с НР и СП</t>
        </is>
      </c>
      <c r="I907" s="402" t="n"/>
      <c r="J907" s="402" t="n"/>
      <c r="K907" s="402" t="n">
        <v>214</v>
      </c>
      <c r="L907" s="402" t="n">
        <v>16</v>
      </c>
      <c r="M907" s="402" t="n">
        <v>3</v>
      </c>
      <c r="N907" s="402" t="inlineStr"/>
      <c r="O907" s="402" t="n">
        <v>0</v>
      </c>
      <c r="P907" s="402" t="n"/>
      <c r="Q907" s="402" t="n"/>
      <c r="R907" s="402" t="n"/>
      <c r="S907" s="402" t="n"/>
      <c r="T907" s="402" t="n"/>
      <c r="U907" s="402" t="n"/>
      <c r="V907" s="402" t="n"/>
      <c r="W907" s="402" t="n">
        <v>0</v>
      </c>
      <c r="X907" s="402" t="n">
        <v>1</v>
      </c>
      <c r="Y907" s="402" t="n">
        <v>0</v>
      </c>
      <c r="Z907" s="402" t="n"/>
      <c r="AA907" s="402" t="n"/>
      <c r="AB907" s="402" t="n"/>
    </row>
    <row r="908">
      <c r="A908" s="402" t="n">
        <v>50</v>
      </c>
      <c r="B908" s="402" t="n">
        <v>0</v>
      </c>
      <c r="C908" s="402" t="n">
        <v>0</v>
      </c>
      <c r="D908" s="402" t="n">
        <v>1</v>
      </c>
      <c r="E908" s="402" t="n">
        <v>215</v>
      </c>
      <c r="F908" s="402">
        <f>ROUND(Source!AT890,O908)</f>
        <v/>
      </c>
      <c r="G908" s="402" t="inlineStr">
        <is>
          <t>Монтаж</t>
        </is>
      </c>
      <c r="H908" s="402" t="inlineStr">
        <is>
          <t>Монтажные работы с НР и СП</t>
        </is>
      </c>
      <c r="I908" s="402" t="n"/>
      <c r="J908" s="402" t="n"/>
      <c r="K908" s="402" t="n">
        <v>215</v>
      </c>
      <c r="L908" s="402" t="n">
        <v>17</v>
      </c>
      <c r="M908" s="402" t="n">
        <v>3</v>
      </c>
      <c r="N908" s="402" t="inlineStr"/>
      <c r="O908" s="402" t="n">
        <v>0</v>
      </c>
      <c r="P908" s="402" t="n"/>
      <c r="Q908" s="402" t="n"/>
      <c r="R908" s="402" t="n"/>
      <c r="S908" s="402" t="n"/>
      <c r="T908" s="402" t="n"/>
      <c r="U908" s="402" t="n"/>
      <c r="V908" s="402" t="n"/>
      <c r="W908" s="402" t="n">
        <v>0</v>
      </c>
      <c r="X908" s="402" t="n">
        <v>1</v>
      </c>
      <c r="Y908" s="402" t="n">
        <v>0</v>
      </c>
      <c r="Z908" s="402" t="n"/>
      <c r="AA908" s="402" t="n"/>
      <c r="AB908" s="402" t="n"/>
    </row>
    <row r="909">
      <c r="A909" s="402" t="n">
        <v>50</v>
      </c>
      <c r="B909" s="402" t="n">
        <v>0</v>
      </c>
      <c r="C909" s="402" t="n">
        <v>0</v>
      </c>
      <c r="D909" s="402" t="n">
        <v>1</v>
      </c>
      <c r="E909" s="402" t="n">
        <v>217</v>
      </c>
      <c r="F909" s="402">
        <f>ROUND(Source!AU890,O909)</f>
        <v/>
      </c>
      <c r="G909" s="402" t="inlineStr">
        <is>
          <t>Прочие</t>
        </is>
      </c>
      <c r="H909" s="402" t="inlineStr">
        <is>
          <t>Прочие работы с НР и СП</t>
        </is>
      </c>
      <c r="I909" s="402" t="n"/>
      <c r="J909" s="402" t="n"/>
      <c r="K909" s="402" t="n">
        <v>217</v>
      </c>
      <c r="L909" s="402" t="n">
        <v>18</v>
      </c>
      <c r="M909" s="402" t="n">
        <v>3</v>
      </c>
      <c r="N909" s="402" t="inlineStr"/>
      <c r="O909" s="402" t="n">
        <v>0</v>
      </c>
      <c r="P909" s="402" t="n"/>
      <c r="Q909" s="402" t="n"/>
      <c r="R909" s="402" t="n"/>
      <c r="S909" s="402" t="n"/>
      <c r="T909" s="402" t="n"/>
      <c r="U909" s="402" t="n"/>
      <c r="V909" s="402" t="n"/>
      <c r="W909" s="402" t="n">
        <v>0</v>
      </c>
      <c r="X909" s="402" t="n">
        <v>1</v>
      </c>
      <c r="Y909" s="402" t="n">
        <v>0</v>
      </c>
      <c r="Z909" s="402" t="n"/>
      <c r="AA909" s="402" t="n"/>
      <c r="AB909" s="402" t="n"/>
    </row>
    <row r="910">
      <c r="A910" s="402" t="n">
        <v>50</v>
      </c>
      <c r="B910" s="402" t="n">
        <v>0</v>
      </c>
      <c r="C910" s="402" t="n">
        <v>0</v>
      </c>
      <c r="D910" s="402" t="n">
        <v>1</v>
      </c>
      <c r="E910" s="402" t="n">
        <v>230</v>
      </c>
      <c r="F910" s="402">
        <f>ROUND(Source!BA890,O910)</f>
        <v/>
      </c>
      <c r="G910" s="402" t="inlineStr">
        <is>
          <t>ПрочиеЗатр</t>
        </is>
      </c>
      <c r="H910" s="402" t="inlineStr">
        <is>
          <t>Прочие затраты по ТСН-2001.16</t>
        </is>
      </c>
      <c r="I910" s="402" t="n"/>
      <c r="J910" s="402" t="n"/>
      <c r="K910" s="402" t="n">
        <v>230</v>
      </c>
      <c r="L910" s="402" t="n">
        <v>19</v>
      </c>
      <c r="M910" s="402" t="n">
        <v>3</v>
      </c>
      <c r="N910" s="402" t="inlineStr"/>
      <c r="O910" s="402" t="n">
        <v>0</v>
      </c>
      <c r="P910" s="402" t="n"/>
      <c r="Q910" s="402" t="n"/>
      <c r="R910" s="402" t="n"/>
      <c r="S910" s="402" t="n"/>
      <c r="T910" s="402" t="n"/>
      <c r="U910" s="402" t="n"/>
      <c r="V910" s="402" t="n"/>
      <c r="W910" s="402" t="n">
        <v>0</v>
      </c>
      <c r="X910" s="402" t="n">
        <v>1</v>
      </c>
      <c r="Y910" s="402" t="n">
        <v>0</v>
      </c>
      <c r="Z910" s="402" t="n"/>
      <c r="AA910" s="402" t="n"/>
      <c r="AB910" s="402" t="n"/>
    </row>
    <row r="911">
      <c r="A911" s="402" t="n">
        <v>50</v>
      </c>
      <c r="B911" s="402" t="n">
        <v>0</v>
      </c>
      <c r="C911" s="402" t="n">
        <v>0</v>
      </c>
      <c r="D911" s="402" t="n">
        <v>1</v>
      </c>
      <c r="E911" s="402" t="n">
        <v>206</v>
      </c>
      <c r="F911" s="402">
        <f>ROUND(Source!T890,O911)</f>
        <v/>
      </c>
      <c r="G911" s="402" t="inlineStr">
        <is>
          <t>ВозврМат</t>
        </is>
      </c>
      <c r="H911" s="402" t="inlineStr">
        <is>
          <t>Возврат материалов</t>
        </is>
      </c>
      <c r="I911" s="402" t="n"/>
      <c r="J911" s="402" t="n"/>
      <c r="K911" s="402" t="n">
        <v>206</v>
      </c>
      <c r="L911" s="402" t="n">
        <v>20</v>
      </c>
      <c r="M911" s="402" t="n">
        <v>3</v>
      </c>
      <c r="N911" s="402" t="inlineStr"/>
      <c r="O911" s="402" t="n">
        <v>0</v>
      </c>
      <c r="P911" s="402" t="n"/>
      <c r="Q911" s="402" t="n"/>
      <c r="R911" s="402" t="n"/>
      <c r="S911" s="402" t="n"/>
      <c r="T911" s="402" t="n"/>
      <c r="U911" s="402" t="n"/>
      <c r="V911" s="402" t="n"/>
      <c r="W911" s="402" t="n">
        <v>0</v>
      </c>
      <c r="X911" s="402" t="n">
        <v>1</v>
      </c>
      <c r="Y911" s="402" t="n">
        <v>0</v>
      </c>
      <c r="Z911" s="402" t="n"/>
      <c r="AA911" s="402" t="n"/>
      <c r="AB911" s="402" t="n"/>
    </row>
    <row r="912">
      <c r="A912" s="402" t="n">
        <v>50</v>
      </c>
      <c r="B912" s="402" t="n">
        <v>0</v>
      </c>
      <c r="C912" s="402" t="n">
        <v>0</v>
      </c>
      <c r="D912" s="402" t="n">
        <v>1</v>
      </c>
      <c r="E912" s="402" t="n">
        <v>207</v>
      </c>
      <c r="F912" s="402">
        <f>ROUND(Source!U890,O912)</f>
        <v/>
      </c>
      <c r="G912" s="402" t="inlineStr">
        <is>
          <t>ТрудСтр</t>
        </is>
      </c>
      <c r="H912" s="402" t="inlineStr">
        <is>
          <t>Трудозатраты строителей</t>
        </is>
      </c>
      <c r="I912" s="402" t="n"/>
      <c r="J912" s="402" t="n"/>
      <c r="K912" s="402" t="n">
        <v>207</v>
      </c>
      <c r="L912" s="402" t="n">
        <v>21</v>
      </c>
      <c r="M912" s="402" t="n">
        <v>3</v>
      </c>
      <c r="N912" s="402" t="inlineStr"/>
      <c r="O912" s="402" t="n">
        <v>7</v>
      </c>
      <c r="P912" s="402" t="n"/>
      <c r="Q912" s="402" t="n"/>
      <c r="R912" s="402" t="n"/>
      <c r="S912" s="402" t="n"/>
      <c r="T912" s="402" t="n"/>
      <c r="U912" s="402" t="n"/>
      <c r="V912" s="402" t="n"/>
      <c r="W912" s="402" t="n">
        <v>0</v>
      </c>
      <c r="X912" s="402" t="n">
        <v>1</v>
      </c>
      <c r="Y912" s="402" t="n">
        <v>0</v>
      </c>
      <c r="Z912" s="402" t="n"/>
      <c r="AA912" s="402" t="n"/>
      <c r="AB912" s="402" t="n"/>
    </row>
    <row r="913">
      <c r="A913" s="402" t="n">
        <v>50</v>
      </c>
      <c r="B913" s="402" t="n">
        <v>0</v>
      </c>
      <c r="C913" s="402" t="n">
        <v>0</v>
      </c>
      <c r="D913" s="402" t="n">
        <v>1</v>
      </c>
      <c r="E913" s="402" t="n">
        <v>208</v>
      </c>
      <c r="F913" s="402">
        <f>ROUND(Source!V890,O913)</f>
        <v/>
      </c>
      <c r="G913" s="402" t="inlineStr">
        <is>
          <t>ТрудМаш</t>
        </is>
      </c>
      <c r="H913" s="402" t="inlineStr">
        <is>
          <t>Трудозатраты машинистов</t>
        </is>
      </c>
      <c r="I913" s="402" t="n"/>
      <c r="J913" s="402" t="n"/>
      <c r="K913" s="402" t="n">
        <v>208</v>
      </c>
      <c r="L913" s="402" t="n">
        <v>22</v>
      </c>
      <c r="M913" s="402" t="n">
        <v>3</v>
      </c>
      <c r="N913" s="402" t="inlineStr"/>
      <c r="O913" s="402" t="n">
        <v>7</v>
      </c>
      <c r="P913" s="402" t="n"/>
      <c r="Q913" s="402" t="n"/>
      <c r="R913" s="402" t="n"/>
      <c r="S913" s="402" t="n"/>
      <c r="T913" s="402" t="n"/>
      <c r="U913" s="402" t="n"/>
      <c r="V913" s="402" t="n"/>
      <c r="W913" s="402" t="n">
        <v>0</v>
      </c>
      <c r="X913" s="402" t="n">
        <v>1</v>
      </c>
      <c r="Y913" s="402" t="n">
        <v>0</v>
      </c>
      <c r="Z913" s="402" t="n"/>
      <c r="AA913" s="402" t="n"/>
      <c r="AB913" s="402" t="n"/>
    </row>
    <row r="914">
      <c r="A914" s="402" t="n">
        <v>50</v>
      </c>
      <c r="B914" s="402" t="n">
        <v>0</v>
      </c>
      <c r="C914" s="402" t="n">
        <v>0</v>
      </c>
      <c r="D914" s="402" t="n">
        <v>1</v>
      </c>
      <c r="E914" s="402" t="n">
        <v>209</v>
      </c>
      <c r="F914" s="402">
        <f>ROUND(Source!W890,O914)</f>
        <v/>
      </c>
      <c r="G914" s="402" t="inlineStr">
        <is>
          <t>ТранспМат</t>
        </is>
      </c>
      <c r="H914" s="402" t="inlineStr">
        <is>
          <t>Транспорт материалов</t>
        </is>
      </c>
      <c r="I914" s="402" t="n"/>
      <c r="J914" s="402" t="n"/>
      <c r="K914" s="402" t="n">
        <v>209</v>
      </c>
      <c r="L914" s="402" t="n">
        <v>23</v>
      </c>
      <c r="M914" s="402" t="n">
        <v>3</v>
      </c>
      <c r="N914" s="402" t="inlineStr"/>
      <c r="O914" s="402" t="n">
        <v>0</v>
      </c>
      <c r="P914" s="402" t="n"/>
      <c r="Q914" s="402" t="n"/>
      <c r="R914" s="402" t="n"/>
      <c r="S914" s="402" t="n"/>
      <c r="T914" s="402" t="n"/>
      <c r="U914" s="402" t="n"/>
      <c r="V914" s="402" t="n"/>
      <c r="W914" s="402" t="n">
        <v>0</v>
      </c>
      <c r="X914" s="402" t="n">
        <v>1</v>
      </c>
      <c r="Y914" s="402" t="n">
        <v>0</v>
      </c>
      <c r="Z914" s="402" t="n"/>
      <c r="AA914" s="402" t="n"/>
      <c r="AB914" s="402" t="n"/>
    </row>
    <row r="915">
      <c r="A915" s="402" t="n">
        <v>50</v>
      </c>
      <c r="B915" s="402" t="n">
        <v>0</v>
      </c>
      <c r="C915" s="402" t="n">
        <v>0</v>
      </c>
      <c r="D915" s="402" t="n">
        <v>1</v>
      </c>
      <c r="E915" s="402" t="n">
        <v>233</v>
      </c>
      <c r="F915" s="402">
        <f>ROUND(Source!BD890,O915)</f>
        <v/>
      </c>
      <c r="G915" s="402" t="inlineStr">
        <is>
          <t>Перевозка</t>
        </is>
      </c>
      <c r="H915" s="402" t="inlineStr">
        <is>
          <t>Перевозка грузов</t>
        </is>
      </c>
      <c r="I915" s="402" t="n"/>
      <c r="J915" s="402" t="n"/>
      <c r="K915" s="402" t="n">
        <v>233</v>
      </c>
      <c r="L915" s="402" t="n">
        <v>24</v>
      </c>
      <c r="M915" s="402" t="n">
        <v>3</v>
      </c>
      <c r="N915" s="402" t="inlineStr"/>
      <c r="O915" s="402" t="n">
        <v>0</v>
      </c>
      <c r="P915" s="402" t="n"/>
      <c r="Q915" s="402" t="n"/>
      <c r="R915" s="402" t="n"/>
      <c r="S915" s="402" t="n"/>
      <c r="T915" s="402" t="n"/>
      <c r="U915" s="402" t="n"/>
      <c r="V915" s="402" t="n"/>
      <c r="W915" s="402" t="n">
        <v>0</v>
      </c>
      <c r="X915" s="402" t="n">
        <v>1</v>
      </c>
      <c r="Y915" s="402" t="n">
        <v>0</v>
      </c>
      <c r="Z915" s="402" t="n"/>
      <c r="AA915" s="402" t="n"/>
      <c r="AB915" s="402" t="n"/>
    </row>
    <row r="916">
      <c r="A916" s="402" t="n">
        <v>50</v>
      </c>
      <c r="B916" s="402" t="n">
        <v>0</v>
      </c>
      <c r="C916" s="402" t="n">
        <v>0</v>
      </c>
      <c r="D916" s="402" t="n">
        <v>1</v>
      </c>
      <c r="E916" s="402" t="n">
        <v>210</v>
      </c>
      <c r="F916" s="402">
        <f>ROUND(Source!X890,O916)</f>
        <v/>
      </c>
      <c r="G916" s="402" t="inlineStr">
        <is>
          <t>НР</t>
        </is>
      </c>
      <c r="H916" s="402" t="inlineStr">
        <is>
          <t>Накладные расходы</t>
        </is>
      </c>
      <c r="I916" s="402" t="n"/>
      <c r="J916" s="402" t="n"/>
      <c r="K916" s="402" t="n">
        <v>210</v>
      </c>
      <c r="L916" s="402" t="n">
        <v>25</v>
      </c>
      <c r="M916" s="402" t="n">
        <v>3</v>
      </c>
      <c r="N916" s="402" t="inlineStr"/>
      <c r="O916" s="402" t="n">
        <v>0</v>
      </c>
      <c r="P916" s="402" t="n"/>
      <c r="Q916" s="402" t="n"/>
      <c r="R916" s="402" t="n"/>
      <c r="S916" s="402" t="n"/>
      <c r="T916" s="402" t="n"/>
      <c r="U916" s="402" t="n"/>
      <c r="V916" s="402" t="n"/>
      <c r="W916" s="402" t="n">
        <v>0</v>
      </c>
      <c r="X916" s="402" t="n">
        <v>1</v>
      </c>
      <c r="Y916" s="402" t="n">
        <v>0</v>
      </c>
      <c r="Z916" s="402" t="n"/>
      <c r="AA916" s="402" t="n"/>
      <c r="AB916" s="402" t="n"/>
    </row>
    <row r="917">
      <c r="A917" s="402" t="n">
        <v>50</v>
      </c>
      <c r="B917" s="402" t="n">
        <v>0</v>
      </c>
      <c r="C917" s="402" t="n">
        <v>0</v>
      </c>
      <c r="D917" s="402" t="n">
        <v>1</v>
      </c>
      <c r="E917" s="402" t="n">
        <v>211</v>
      </c>
      <c r="F917" s="402">
        <f>ROUND(Source!Y890,O917)</f>
        <v/>
      </c>
      <c r="G917" s="402" t="inlineStr">
        <is>
          <t>СмПриб</t>
        </is>
      </c>
      <c r="H917" s="402" t="inlineStr">
        <is>
          <t>Сметная прибыль</t>
        </is>
      </c>
      <c r="I917" s="402" t="n"/>
      <c r="J917" s="402" t="n"/>
      <c r="K917" s="402" t="n">
        <v>211</v>
      </c>
      <c r="L917" s="402" t="n">
        <v>26</v>
      </c>
      <c r="M917" s="402" t="n">
        <v>3</v>
      </c>
      <c r="N917" s="402" t="inlineStr"/>
      <c r="O917" s="402" t="n">
        <v>0</v>
      </c>
      <c r="P917" s="402" t="n"/>
      <c r="Q917" s="402" t="n"/>
      <c r="R917" s="402" t="n"/>
      <c r="S917" s="402" t="n"/>
      <c r="T917" s="402" t="n"/>
      <c r="U917" s="402" t="n"/>
      <c r="V917" s="402" t="n"/>
      <c r="W917" s="402" t="n">
        <v>0</v>
      </c>
      <c r="X917" s="402" t="n">
        <v>1</v>
      </c>
      <c r="Y917" s="402" t="n">
        <v>0</v>
      </c>
      <c r="Z917" s="402" t="n"/>
      <c r="AA917" s="402" t="n"/>
      <c r="AB917" s="402" t="n"/>
    </row>
    <row r="918">
      <c r="A918" s="402" t="n">
        <v>50</v>
      </c>
      <c r="B918" s="402" t="n">
        <v>0</v>
      </c>
      <c r="C918" s="402" t="n">
        <v>0</v>
      </c>
      <c r="D918" s="402" t="n">
        <v>1</v>
      </c>
      <c r="E918" s="402" t="n">
        <v>224</v>
      </c>
      <c r="F918" s="402">
        <f>ROUND(Source!AR890,O918)</f>
        <v/>
      </c>
      <c r="G918" s="402" t="inlineStr">
        <is>
          <t>Всего</t>
        </is>
      </c>
      <c r="H918" s="402" t="inlineStr">
        <is>
          <t>Всего с НР и СП</t>
        </is>
      </c>
      <c r="I918" s="402" t="n"/>
      <c r="J918" s="402" t="n"/>
      <c r="K918" s="402" t="n">
        <v>224</v>
      </c>
      <c r="L918" s="402" t="n">
        <v>27</v>
      </c>
      <c r="M918" s="402" t="n">
        <v>3</v>
      </c>
      <c r="N918" s="402" t="inlineStr"/>
      <c r="O918" s="402" t="n">
        <v>0</v>
      </c>
      <c r="P918" s="402" t="n"/>
      <c r="Q918" s="402" t="n"/>
      <c r="R918" s="402" t="n"/>
      <c r="S918" s="402" t="n"/>
      <c r="T918" s="402" t="n"/>
      <c r="U918" s="402" t="n"/>
      <c r="V918" s="402" t="n"/>
      <c r="W918" s="402" t="n">
        <v>0</v>
      </c>
      <c r="X918" s="402" t="n">
        <v>1</v>
      </c>
      <c r="Y918" s="402" t="n">
        <v>0</v>
      </c>
      <c r="Z918" s="402" t="n"/>
      <c r="AA918" s="402" t="n"/>
      <c r="AB918" s="402" t="n"/>
    </row>
    <row r="919">
      <c r="A919" s="402" t="n">
        <v>50</v>
      </c>
      <c r="B919" s="402" t="n">
        <v>0</v>
      </c>
      <c r="C919" s="402" t="n">
        <v>0</v>
      </c>
      <c r="D919" s="402" t="n">
        <v>2</v>
      </c>
      <c r="E919" s="402" t="n">
        <v>0</v>
      </c>
      <c r="F919" s="402">
        <f>ROUND(F918,O919)</f>
        <v/>
      </c>
      <c r="G919" s="402" t="inlineStr">
        <is>
          <t>и1</t>
        </is>
      </c>
      <c r="H919" s="402" t="inlineStr">
        <is>
          <t>Итого</t>
        </is>
      </c>
      <c r="I919" s="402" t="n"/>
      <c r="J919" s="402" t="n"/>
      <c r="K919" s="402" t="n">
        <v>212</v>
      </c>
      <c r="L919" s="402" t="n">
        <v>28</v>
      </c>
      <c r="M919" s="402" t="n">
        <v>0</v>
      </c>
      <c r="N919" s="402" t="inlineStr"/>
      <c r="O919" s="402" t="n">
        <v>0</v>
      </c>
      <c r="P919" s="402" t="n"/>
      <c r="Q919" s="402" t="n"/>
      <c r="R919" s="402" t="n"/>
      <c r="S919" s="402" t="n"/>
      <c r="T919" s="402" t="n"/>
      <c r="U919" s="402" t="n"/>
      <c r="V919" s="402" t="n"/>
      <c r="W919" s="402" t="n">
        <v>0</v>
      </c>
      <c r="X919" s="402" t="n">
        <v>1</v>
      </c>
      <c r="Y919" s="402" t="n">
        <v>0</v>
      </c>
      <c r="Z919" s="402" t="n"/>
      <c r="AA919" s="402" t="n"/>
      <c r="AB919" s="402" t="n"/>
    </row>
    <row r="920">
      <c r="A920" s="402" t="n">
        <v>50</v>
      </c>
      <c r="B920" s="402" t="n">
        <v>0</v>
      </c>
      <c r="C920" s="402" t="n">
        <v>0</v>
      </c>
      <c r="D920" s="402" t="n">
        <v>2</v>
      </c>
      <c r="E920" s="402" t="n">
        <v>0</v>
      </c>
      <c r="F920" s="402">
        <f>ROUND(F919*0.22,O920)</f>
        <v/>
      </c>
      <c r="G920" s="402" t="inlineStr">
        <is>
          <t>и2</t>
        </is>
      </c>
      <c r="H920" s="402" t="inlineStr">
        <is>
          <t>НДС 22%</t>
        </is>
      </c>
      <c r="I920" s="402" t="n"/>
      <c r="J920" s="402" t="n"/>
      <c r="K920" s="402" t="n">
        <v>212</v>
      </c>
      <c r="L920" s="402" t="n">
        <v>29</v>
      </c>
      <c r="M920" s="402" t="n">
        <v>0</v>
      </c>
      <c r="N920" s="402" t="inlineStr"/>
      <c r="O920" s="402" t="n">
        <v>0</v>
      </c>
      <c r="P920" s="402" t="n"/>
      <c r="Q920" s="402" t="n"/>
      <c r="R920" s="402" t="n"/>
      <c r="S920" s="402" t="n"/>
      <c r="T920" s="402" t="n"/>
      <c r="U920" s="402" t="n"/>
      <c r="V920" s="402" t="n"/>
      <c r="W920" s="402" t="n">
        <v>0</v>
      </c>
      <c r="X920" s="402" t="n">
        <v>1</v>
      </c>
      <c r="Y920" s="402" t="n">
        <v>0</v>
      </c>
      <c r="Z920" s="402" t="n"/>
      <c r="AA920" s="402" t="n"/>
      <c r="AB920" s="402" t="n"/>
    </row>
    <row r="921">
      <c r="A921" s="402" t="n">
        <v>50</v>
      </c>
      <c r="B921" s="402" t="n">
        <v>0</v>
      </c>
      <c r="C921" s="402" t="n">
        <v>0</v>
      </c>
      <c r="D921" s="402" t="n">
        <v>2</v>
      </c>
      <c r="E921" s="402" t="n">
        <v>213</v>
      </c>
      <c r="F921" s="402">
        <f>ROUND(F919+F920,O921)</f>
        <v/>
      </c>
      <c r="G921" s="402" t="inlineStr">
        <is>
          <t>и3</t>
        </is>
      </c>
      <c r="H921" s="402" t="inlineStr">
        <is>
          <t>Всего</t>
        </is>
      </c>
      <c r="I921" s="402" t="n"/>
      <c r="J921" s="402" t="n"/>
      <c r="K921" s="402" t="n">
        <v>212</v>
      </c>
      <c r="L921" s="402" t="n">
        <v>30</v>
      </c>
      <c r="M921" s="402" t="n">
        <v>0</v>
      </c>
      <c r="N921" s="402" t="inlineStr"/>
      <c r="O921" s="402" t="n">
        <v>0</v>
      </c>
      <c r="P921" s="402" t="n"/>
      <c r="Q921" s="402" t="n"/>
      <c r="R921" s="402" t="n"/>
      <c r="S921" s="402" t="n"/>
      <c r="T921" s="402" t="n"/>
      <c r="U921" s="402" t="n"/>
      <c r="V921" s="402" t="n"/>
      <c r="W921" s="402" t="n">
        <v>0</v>
      </c>
      <c r="X921" s="402" t="n">
        <v>1</v>
      </c>
      <c r="Y921" s="402" t="n">
        <v>0</v>
      </c>
      <c r="Z921" s="402" t="n"/>
      <c r="AA921" s="402" t="n"/>
      <c r="AB921" s="402" t="n"/>
    </row>
    <row r="922"/>
    <row r="923">
      <c r="A923" s="399" t="n">
        <v>3</v>
      </c>
      <c r="B923" s="399" t="n">
        <v>0</v>
      </c>
      <c r="C923" s="399" t="n"/>
      <c r="D923" s="399">
        <f>ROW(A930)</f>
        <v/>
      </c>
      <c r="E923" s="399" t="n"/>
      <c r="F923" s="399" t="inlineStr">
        <is>
          <t>Новая локальная смета</t>
        </is>
      </c>
      <c r="G923" s="399" t="inlineStr">
        <is>
          <t>Поварова 57а</t>
        </is>
      </c>
      <c r="H923" s="399" t="inlineStr"/>
      <c r="I923" s="399" t="n">
        <v>0</v>
      </c>
      <c r="J923" s="399" t="inlineStr"/>
      <c r="K923" s="399" t="n">
        <v>0</v>
      </c>
      <c r="L923" s="399" t="inlineStr">
        <is>
          <t>Новая локальная смета</t>
        </is>
      </c>
      <c r="M923" s="399" t="inlineStr"/>
      <c r="N923" s="399" t="n"/>
      <c r="O923" s="399" t="n"/>
      <c r="P923" s="399" t="n"/>
      <c r="Q923" s="399" t="n"/>
      <c r="R923" s="399" t="n"/>
      <c r="S923" s="399" t="n">
        <v>0</v>
      </c>
      <c r="T923" s="399" t="n"/>
      <c r="U923" s="399" t="inlineStr"/>
      <c r="V923" s="399" t="n">
        <v>0</v>
      </c>
      <c r="W923" s="399" t="n"/>
      <c r="X923" s="399" t="n"/>
      <c r="Y923" s="399" t="n"/>
      <c r="Z923" s="399" t="n"/>
      <c r="AA923" s="399" t="n"/>
      <c r="AB923" s="399" t="inlineStr"/>
      <c r="AC923" s="399" t="inlineStr"/>
      <c r="AD923" s="399" t="inlineStr"/>
      <c r="AE923" s="399" t="inlineStr"/>
      <c r="AF923" s="399" t="inlineStr"/>
      <c r="AG923" s="399" t="inlineStr"/>
      <c r="AH923" s="399" t="n"/>
      <c r="AI923" s="399" t="n"/>
      <c r="AJ923" s="399" t="n"/>
      <c r="AK923" s="399" t="n"/>
      <c r="AL923" s="399" t="n"/>
      <c r="AM923" s="399" t="n"/>
      <c r="AN923" s="399" t="n"/>
      <c r="AO923" s="399" t="n"/>
      <c r="AP923" s="399" t="inlineStr"/>
      <c r="AQ923" s="399" t="inlineStr"/>
      <c r="AR923" s="399" t="inlineStr"/>
      <c r="AS923" s="399" t="n"/>
      <c r="AT923" s="399" t="n"/>
      <c r="AU923" s="399" t="n"/>
      <c r="AV923" s="399" t="n"/>
      <c r="AW923" s="399" t="n"/>
      <c r="AX923" s="399" t="n"/>
      <c r="AY923" s="399" t="n"/>
      <c r="AZ923" s="399" t="inlineStr"/>
      <c r="BA923" s="399" t="n"/>
      <c r="BB923" s="399" t="inlineStr"/>
      <c r="BC923" s="399" t="inlineStr"/>
      <c r="BD923" s="399" t="inlineStr"/>
      <c r="BE923" s="399" t="inlineStr"/>
      <c r="BF923" s="399" t="inlineStr"/>
      <c r="BG923" s="399" t="inlineStr"/>
      <c r="BH923" s="399" t="inlineStr"/>
      <c r="BI923" s="399" t="inlineStr"/>
      <c r="BJ923" s="399" t="inlineStr"/>
      <c r="BK923" s="399" t="inlineStr"/>
      <c r="BL923" s="399" t="inlineStr"/>
      <c r="BM923" s="399" t="inlineStr"/>
      <c r="BN923" s="399" t="inlineStr"/>
      <c r="BO923" s="399" t="inlineStr"/>
      <c r="BP923" s="399" t="inlineStr"/>
      <c r="BQ923" s="399" t="n"/>
      <c r="BR923" s="399" t="n"/>
      <c r="BS923" s="399" t="n"/>
      <c r="BT923" s="399" t="n"/>
      <c r="BU923" s="399" t="n"/>
      <c r="BV923" s="399" t="n"/>
      <c r="BW923" s="399" t="n"/>
      <c r="BX923" s="399" t="n">
        <v>0</v>
      </c>
      <c r="BY923" s="399" t="n"/>
      <c r="BZ923" s="399" t="n"/>
      <c r="CA923" s="399" t="n"/>
      <c r="CB923" s="399" t="n"/>
      <c r="CC923" s="399" t="n"/>
      <c r="CD923" s="399" t="n"/>
      <c r="CE923" s="399" t="n"/>
      <c r="CF923" s="399" t="n">
        <v>0</v>
      </c>
      <c r="CG923" s="399" t="n">
        <v>0</v>
      </c>
      <c r="CH923" s="399" t="n"/>
      <c r="CI923" s="399" t="inlineStr"/>
      <c r="CJ923" s="399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400" t="n">
        <v>52</v>
      </c>
      <c r="B925" s="400">
        <f>B930</f>
        <v/>
      </c>
      <c r="C925" s="400">
        <f>C930</f>
        <v/>
      </c>
      <c r="D925" s="400">
        <f>D930</f>
        <v/>
      </c>
      <c r="E925" s="400">
        <f>E930</f>
        <v/>
      </c>
      <c r="F925" s="400">
        <f>F930</f>
        <v/>
      </c>
      <c r="G925" s="400">
        <f>G930</f>
        <v/>
      </c>
      <c r="H925" s="400" t="n"/>
      <c r="I925" s="400" t="n"/>
      <c r="J925" s="400" t="n"/>
      <c r="K925" s="400" t="n"/>
      <c r="L925" s="400" t="n"/>
      <c r="M925" s="400" t="n"/>
      <c r="N925" s="400" t="n"/>
      <c r="O925" s="400">
        <f>O930</f>
        <v/>
      </c>
      <c r="P925" s="400">
        <f>P930</f>
        <v/>
      </c>
      <c r="Q925" s="400">
        <f>Q930</f>
        <v/>
      </c>
      <c r="R925" s="400">
        <f>R930</f>
        <v/>
      </c>
      <c r="S925" s="400">
        <f>S930</f>
        <v/>
      </c>
      <c r="T925" s="400">
        <f>T930</f>
        <v/>
      </c>
      <c r="U925" s="400">
        <f>U930</f>
        <v/>
      </c>
      <c r="V925" s="400">
        <f>V930</f>
        <v/>
      </c>
      <c r="W925" s="400">
        <f>W930</f>
        <v/>
      </c>
      <c r="X925" s="400">
        <f>X930</f>
        <v/>
      </c>
      <c r="Y925" s="400">
        <f>Y930</f>
        <v/>
      </c>
      <c r="Z925" s="400">
        <f>Z930</f>
        <v/>
      </c>
      <c r="AA925" s="400">
        <f>AA930</f>
        <v/>
      </c>
      <c r="AB925" s="400">
        <f>AB930</f>
        <v/>
      </c>
      <c r="AC925" s="400">
        <f>AC930</f>
        <v/>
      </c>
      <c r="AD925" s="400">
        <f>AD930</f>
        <v/>
      </c>
      <c r="AE925" s="400">
        <f>AE930</f>
        <v/>
      </c>
      <c r="AF925" s="400">
        <f>AF930</f>
        <v/>
      </c>
      <c r="AG925" s="400">
        <f>AG930</f>
        <v/>
      </c>
      <c r="AH925" s="400">
        <f>AH930</f>
        <v/>
      </c>
      <c r="AI925" s="400">
        <f>AI930</f>
        <v/>
      </c>
      <c r="AJ925" s="400">
        <f>AJ930</f>
        <v/>
      </c>
      <c r="AK925" s="400">
        <f>AK930</f>
        <v/>
      </c>
      <c r="AL925" s="400">
        <f>AL930</f>
        <v/>
      </c>
      <c r="AM925" s="400">
        <f>AM930</f>
        <v/>
      </c>
      <c r="AN925" s="400">
        <f>AN930</f>
        <v/>
      </c>
      <c r="AO925" s="400">
        <f>AO930</f>
        <v/>
      </c>
      <c r="AP925" s="400">
        <f>AP930</f>
        <v/>
      </c>
      <c r="AQ925" s="400">
        <f>AQ930</f>
        <v/>
      </c>
      <c r="AR925" s="400">
        <f>AR930</f>
        <v/>
      </c>
      <c r="AS925" s="400">
        <f>AS930</f>
        <v/>
      </c>
      <c r="AT925" s="400">
        <f>AT930</f>
        <v/>
      </c>
      <c r="AU925" s="400">
        <f>AU930</f>
        <v/>
      </c>
      <c r="AV925" s="400">
        <f>AV930</f>
        <v/>
      </c>
      <c r="AW925" s="400">
        <f>AW930</f>
        <v/>
      </c>
      <c r="AX925" s="400">
        <f>AX930</f>
        <v/>
      </c>
      <c r="AY925" s="400">
        <f>AY930</f>
        <v/>
      </c>
      <c r="AZ925" s="400">
        <f>AZ930</f>
        <v/>
      </c>
      <c r="BA925" s="400">
        <f>BA930</f>
        <v/>
      </c>
      <c r="BB925" s="400">
        <f>BB930</f>
        <v/>
      </c>
      <c r="BC925" s="400">
        <f>BC930</f>
        <v/>
      </c>
      <c r="BD925" s="400">
        <f>BD930</f>
        <v/>
      </c>
      <c r="BE925" s="400">
        <f>BE930</f>
        <v/>
      </c>
      <c r="BF925" s="400">
        <f>BF930</f>
        <v/>
      </c>
      <c r="BG925" s="400">
        <f>BG930</f>
        <v/>
      </c>
      <c r="BH925" s="400">
        <f>BH930</f>
        <v/>
      </c>
      <c r="BI925" s="400">
        <f>BI930</f>
        <v/>
      </c>
      <c r="BJ925" s="400">
        <f>BJ930</f>
        <v/>
      </c>
      <c r="BK925" s="400">
        <f>BK930</f>
        <v/>
      </c>
      <c r="BL925" s="400">
        <f>BL930</f>
        <v/>
      </c>
      <c r="BM925" s="400">
        <f>BM930</f>
        <v/>
      </c>
      <c r="BN925" s="400">
        <f>BN930</f>
        <v/>
      </c>
      <c r="BO925" s="400">
        <f>BO930</f>
        <v/>
      </c>
      <c r="BP925" s="400">
        <f>BP930</f>
        <v/>
      </c>
      <c r="BQ925" s="400">
        <f>BQ930</f>
        <v/>
      </c>
      <c r="BR925" s="400">
        <f>BR930</f>
        <v/>
      </c>
      <c r="BS925" s="400">
        <f>BS930</f>
        <v/>
      </c>
      <c r="BT925" s="400">
        <f>BT930</f>
        <v/>
      </c>
      <c r="BU925" s="400">
        <f>BU930</f>
        <v/>
      </c>
      <c r="BV925" s="400">
        <f>BV930</f>
        <v/>
      </c>
      <c r="BW925" s="400">
        <f>BW930</f>
        <v/>
      </c>
      <c r="BX925" s="400">
        <f>BX930</f>
        <v/>
      </c>
      <c r="BY925" s="400">
        <f>BY930</f>
        <v/>
      </c>
      <c r="BZ925" s="400">
        <f>BZ930</f>
        <v/>
      </c>
      <c r="CA925" s="400">
        <f>CA930</f>
        <v/>
      </c>
      <c r="CB925" s="400">
        <f>CB930</f>
        <v/>
      </c>
      <c r="CC925" s="400">
        <f>CC930</f>
        <v/>
      </c>
      <c r="CD925" s="400">
        <f>CD930</f>
        <v/>
      </c>
      <c r="CE925" s="400">
        <f>CE930</f>
        <v/>
      </c>
      <c r="CF925" s="400">
        <f>CF930</f>
        <v/>
      </c>
      <c r="CG925" s="400">
        <f>CG930</f>
        <v/>
      </c>
      <c r="CH925" s="400">
        <f>CH930</f>
        <v/>
      </c>
      <c r="CI925" s="400">
        <f>CI930</f>
        <v/>
      </c>
      <c r="CJ925" s="400">
        <f>CJ930</f>
        <v/>
      </c>
      <c r="CK925" s="400">
        <f>CK930</f>
        <v/>
      </c>
      <c r="CL925" s="400">
        <f>CL930</f>
        <v/>
      </c>
      <c r="CM925" s="400">
        <f>CM930</f>
        <v/>
      </c>
      <c r="CN925" s="400">
        <f>CN930</f>
        <v/>
      </c>
      <c r="CO925" s="400">
        <f>CO930</f>
        <v/>
      </c>
      <c r="CP925" s="400">
        <f>CP930</f>
        <v/>
      </c>
      <c r="CQ925" s="400">
        <f>CQ930</f>
        <v/>
      </c>
      <c r="CR925" s="400">
        <f>CR930</f>
        <v/>
      </c>
      <c r="CS925" s="400">
        <f>CS930</f>
        <v/>
      </c>
      <c r="CT925" s="400">
        <f>CT930</f>
        <v/>
      </c>
      <c r="CU925" s="400">
        <f>CU930</f>
        <v/>
      </c>
      <c r="CV925" s="400">
        <f>CV930</f>
        <v/>
      </c>
      <c r="CW925" s="400">
        <f>CW930</f>
        <v/>
      </c>
      <c r="CX925" s="400">
        <f>CX930</f>
        <v/>
      </c>
      <c r="CY925" s="400">
        <f>CY930</f>
        <v/>
      </c>
      <c r="CZ925" s="400">
        <f>CZ930</f>
        <v/>
      </c>
      <c r="DA925" s="400">
        <f>DA930</f>
        <v/>
      </c>
      <c r="DB925" s="400">
        <f>DB930</f>
        <v/>
      </c>
      <c r="DC925" s="400">
        <f>DC930</f>
        <v/>
      </c>
      <c r="DD925" s="400">
        <f>DD930</f>
        <v/>
      </c>
      <c r="DE925" s="400">
        <f>DE930</f>
        <v/>
      </c>
      <c r="DF925" s="400">
        <f>DF930</f>
        <v/>
      </c>
      <c r="DG925" s="401">
        <f>DG930</f>
        <v/>
      </c>
      <c r="DH925" s="401">
        <f>DH930</f>
        <v/>
      </c>
      <c r="DI925" s="401">
        <f>DI930</f>
        <v/>
      </c>
      <c r="DJ925" s="401">
        <f>DJ930</f>
        <v/>
      </c>
      <c r="DK925" s="401">
        <f>DK930</f>
        <v/>
      </c>
      <c r="DL925" s="401">
        <f>DL930</f>
        <v/>
      </c>
      <c r="DM925" s="401">
        <f>DM930</f>
        <v/>
      </c>
      <c r="DN925" s="401">
        <f>DN930</f>
        <v/>
      </c>
      <c r="DO925" s="401">
        <f>DO930</f>
        <v/>
      </c>
      <c r="DP925" s="401">
        <f>DP930</f>
        <v/>
      </c>
      <c r="DQ925" s="401">
        <f>DQ930</f>
        <v/>
      </c>
      <c r="DR925" s="401">
        <f>DR930</f>
        <v/>
      </c>
      <c r="DS925" s="401">
        <f>DS930</f>
        <v/>
      </c>
      <c r="DT925" s="401">
        <f>DT930</f>
        <v/>
      </c>
      <c r="DU925" s="401">
        <f>DU930</f>
        <v/>
      </c>
      <c r="DV925" s="401">
        <f>DV930</f>
        <v/>
      </c>
      <c r="DW925" s="401">
        <f>DW930</f>
        <v/>
      </c>
      <c r="DX925" s="401">
        <f>DX930</f>
        <v/>
      </c>
      <c r="DY925" s="401">
        <f>DY930</f>
        <v/>
      </c>
      <c r="DZ925" s="401">
        <f>DZ930</f>
        <v/>
      </c>
      <c r="EA925" s="401">
        <f>EA930</f>
        <v/>
      </c>
      <c r="EB925" s="401">
        <f>EB930</f>
        <v/>
      </c>
      <c r="EC925" s="401">
        <f>EC930</f>
        <v/>
      </c>
      <c r="ED925" s="401">
        <f>ED930</f>
        <v/>
      </c>
      <c r="EE925" s="401">
        <f>EE930</f>
        <v/>
      </c>
      <c r="EF925" s="401">
        <f>EF930</f>
        <v/>
      </c>
      <c r="EG925" s="401">
        <f>EG930</f>
        <v/>
      </c>
      <c r="EH925" s="401">
        <f>EH930</f>
        <v/>
      </c>
      <c r="EI925" s="401">
        <f>EI930</f>
        <v/>
      </c>
      <c r="EJ925" s="401">
        <f>EJ930</f>
        <v/>
      </c>
      <c r="EK925" s="401">
        <f>EK930</f>
        <v/>
      </c>
      <c r="EL925" s="401">
        <f>EL930</f>
        <v/>
      </c>
      <c r="EM925" s="401">
        <f>EM930</f>
        <v/>
      </c>
      <c r="EN925" s="401">
        <f>EN930</f>
        <v/>
      </c>
      <c r="EO925" s="401">
        <f>EO930</f>
        <v/>
      </c>
      <c r="EP925" s="401">
        <f>EP930</f>
        <v/>
      </c>
      <c r="EQ925" s="401">
        <f>EQ930</f>
        <v/>
      </c>
      <c r="ER925" s="401">
        <f>ER930</f>
        <v/>
      </c>
      <c r="ES925" s="401">
        <f>ES930</f>
        <v/>
      </c>
      <c r="ET925" s="401">
        <f>ET930</f>
        <v/>
      </c>
      <c r="EU925" s="401">
        <f>EU930</f>
        <v/>
      </c>
      <c r="EV925" s="401">
        <f>EV930</f>
        <v/>
      </c>
      <c r="EW925" s="401">
        <f>EW930</f>
        <v/>
      </c>
      <c r="EX925" s="401">
        <f>EX930</f>
        <v/>
      </c>
      <c r="EY925" s="401">
        <f>EY930</f>
        <v/>
      </c>
      <c r="EZ925" s="401">
        <f>EZ930</f>
        <v/>
      </c>
      <c r="FA925" s="401">
        <f>FA930</f>
        <v/>
      </c>
      <c r="FB925" s="401">
        <f>FB930</f>
        <v/>
      </c>
      <c r="FC925" s="401">
        <f>FC930</f>
        <v/>
      </c>
      <c r="FD925" s="401">
        <f>FD930</f>
        <v/>
      </c>
      <c r="FE925" s="401">
        <f>FE930</f>
        <v/>
      </c>
      <c r="FF925" s="401">
        <f>FF930</f>
        <v/>
      </c>
      <c r="FG925" s="401">
        <f>FG930</f>
        <v/>
      </c>
      <c r="FH925" s="401">
        <f>FH930</f>
        <v/>
      </c>
      <c r="FI925" s="401">
        <f>FI930</f>
        <v/>
      </c>
      <c r="FJ925" s="401">
        <f>FJ930</f>
        <v/>
      </c>
      <c r="FK925" s="401">
        <f>FK930</f>
        <v/>
      </c>
      <c r="FL925" s="401">
        <f>FL930</f>
        <v/>
      </c>
      <c r="FM925" s="401">
        <f>FM930</f>
        <v/>
      </c>
      <c r="FN925" s="401">
        <f>FN930</f>
        <v/>
      </c>
      <c r="FO925" s="401">
        <f>FO930</f>
        <v/>
      </c>
      <c r="FP925" s="401">
        <f>FP930</f>
        <v/>
      </c>
      <c r="FQ925" s="401">
        <f>FQ930</f>
        <v/>
      </c>
      <c r="FR925" s="401">
        <f>FR930</f>
        <v/>
      </c>
      <c r="FS925" s="401">
        <f>FS930</f>
        <v/>
      </c>
      <c r="FT925" s="401">
        <f>FT930</f>
        <v/>
      </c>
      <c r="FU925" s="401">
        <f>FU930</f>
        <v/>
      </c>
      <c r="FV925" s="401">
        <f>FV930</f>
        <v/>
      </c>
      <c r="FW925" s="401">
        <f>FW930</f>
        <v/>
      </c>
      <c r="FX925" s="401">
        <f>FX930</f>
        <v/>
      </c>
      <c r="FY925" s="401">
        <f>FY930</f>
        <v/>
      </c>
      <c r="FZ925" s="401">
        <f>FZ930</f>
        <v/>
      </c>
      <c r="GA925" s="401">
        <f>GA930</f>
        <v/>
      </c>
      <c r="GB925" s="401">
        <f>GB930</f>
        <v/>
      </c>
      <c r="GC925" s="401">
        <f>GC930</f>
        <v/>
      </c>
      <c r="GD925" s="401">
        <f>GD930</f>
        <v/>
      </c>
      <c r="GE925" s="401">
        <f>GE930</f>
        <v/>
      </c>
      <c r="GF925" s="401">
        <f>GF930</f>
        <v/>
      </c>
      <c r="GG925" s="401">
        <f>GG930</f>
        <v/>
      </c>
      <c r="GH925" s="401">
        <f>GH930</f>
        <v/>
      </c>
      <c r="GI925" s="401">
        <f>GI930</f>
        <v/>
      </c>
      <c r="GJ925" s="401">
        <f>GJ930</f>
        <v/>
      </c>
      <c r="GK925" s="401">
        <f>GK930</f>
        <v/>
      </c>
      <c r="GL925" s="401">
        <f>GL930</f>
        <v/>
      </c>
      <c r="GM925" s="401">
        <f>GM930</f>
        <v/>
      </c>
      <c r="GN925" s="401">
        <f>GN930</f>
        <v/>
      </c>
      <c r="GO925" s="401">
        <f>GO930</f>
        <v/>
      </c>
      <c r="GP925" s="401">
        <f>GP930</f>
        <v/>
      </c>
      <c r="GQ925" s="401">
        <f>GQ930</f>
        <v/>
      </c>
      <c r="GR925" s="401">
        <f>GR930</f>
        <v/>
      </c>
      <c r="GS925" s="401">
        <f>GS930</f>
        <v/>
      </c>
      <c r="GT925" s="401">
        <f>GT930</f>
        <v/>
      </c>
      <c r="GU925" s="401">
        <f>GU930</f>
        <v/>
      </c>
      <c r="GV925" s="401">
        <f>GV930</f>
        <v/>
      </c>
      <c r="GW925" s="401">
        <f>GW930</f>
        <v/>
      </c>
      <c r="GX925" s="401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400" t="n">
        <v>51</v>
      </c>
      <c r="B930" s="400">
        <f>B923</f>
        <v/>
      </c>
      <c r="C930" s="400">
        <f>A923</f>
        <v/>
      </c>
      <c r="D930" s="400">
        <f>ROW(A923)</f>
        <v/>
      </c>
      <c r="E930" s="400" t="n"/>
      <c r="F930" s="400">
        <f>IF(F923&lt;&gt;"",F923,"")</f>
        <v/>
      </c>
      <c r="G930" s="400">
        <f>IF(G923&lt;&gt;"",G923,"")</f>
        <v/>
      </c>
      <c r="H930" s="400" t="n">
        <v>0</v>
      </c>
      <c r="I930" s="400" t="n"/>
      <c r="J930" s="400" t="n"/>
      <c r="K930" s="400" t="n"/>
      <c r="L930" s="400" t="n"/>
      <c r="M930" s="400" t="n"/>
      <c r="N930" s="400" t="n"/>
      <c r="O930" s="400" t="n">
        <v>0</v>
      </c>
      <c r="P930" s="400" t="n">
        <v>0</v>
      </c>
      <c r="Q930" s="400" t="n">
        <v>0</v>
      </c>
      <c r="R930" s="400" t="n">
        <v>0</v>
      </c>
      <c r="S930" s="400" t="n">
        <v>0</v>
      </c>
      <c r="T930" s="400" t="n">
        <v>0</v>
      </c>
      <c r="U930" s="400" t="n">
        <v>0</v>
      </c>
      <c r="V930" s="400" t="n">
        <v>0</v>
      </c>
      <c r="W930" s="400" t="n">
        <v>0</v>
      </c>
      <c r="X930" s="400" t="n">
        <v>0</v>
      </c>
      <c r="Y930" s="400" t="n">
        <v>0</v>
      </c>
      <c r="Z930" s="400" t="n"/>
      <c r="AA930" s="400" t="n"/>
      <c r="AB930" s="400" t="n"/>
      <c r="AC930" s="400" t="n"/>
      <c r="AD930" s="400" t="n"/>
      <c r="AE930" s="400" t="n"/>
      <c r="AF930" s="400" t="n"/>
      <c r="AG930" s="400" t="n"/>
      <c r="AH930" s="400" t="n"/>
      <c r="AI930" s="400" t="n"/>
      <c r="AJ930" s="400" t="n"/>
      <c r="AK930" s="400" t="n"/>
      <c r="AL930" s="400" t="n"/>
      <c r="AM930" s="400" t="n"/>
      <c r="AN930" s="400" t="n"/>
      <c r="AO930" s="400">
        <f>ROUND(BX930,0)</f>
        <v/>
      </c>
      <c r="AP930" s="400">
        <f>ROUND(BY930,0)</f>
        <v/>
      </c>
      <c r="AQ930" s="400">
        <f>ROUND(BZ930,0)</f>
        <v/>
      </c>
      <c r="AR930" s="400">
        <f>ROUND(CA930,0)</f>
        <v/>
      </c>
      <c r="AS930" s="400">
        <f>ROUND(CB930,0)</f>
        <v/>
      </c>
      <c r="AT930" s="400">
        <f>ROUND(CC930,0)</f>
        <v/>
      </c>
      <c r="AU930" s="400">
        <f>ROUND(CD930,0)</f>
        <v/>
      </c>
      <c r="AV930" s="400">
        <f>ROUND(CE930,0)</f>
        <v/>
      </c>
      <c r="AW930" s="400">
        <f>ROUND(CF930,0)</f>
        <v/>
      </c>
      <c r="AX930" s="400">
        <f>ROUND(CG930,0)</f>
        <v/>
      </c>
      <c r="AY930" s="400">
        <f>ROUND(CH930,0)</f>
        <v/>
      </c>
      <c r="AZ930" s="400">
        <f>ROUND(CI930,0)</f>
        <v/>
      </c>
      <c r="BA930" s="400">
        <f>ROUND(CJ930,0)</f>
        <v/>
      </c>
      <c r="BB930" s="400">
        <f>ROUND(CK930,0)</f>
        <v/>
      </c>
      <c r="BC930" s="400">
        <f>ROUND(CL930,0)</f>
        <v/>
      </c>
      <c r="BD930" s="400">
        <f>ROUND(CM930,0)</f>
        <v/>
      </c>
      <c r="BE930" s="400" t="n"/>
      <c r="BF930" s="400" t="n"/>
      <c r="BG930" s="400" t="n"/>
      <c r="BH930" s="400" t="n"/>
      <c r="BI930" s="400" t="n"/>
      <c r="BJ930" s="400" t="n"/>
      <c r="BK930" s="400" t="n"/>
      <c r="BL930" s="400" t="n"/>
      <c r="BM930" s="400" t="n"/>
      <c r="BN930" s="400" t="n"/>
      <c r="BO930" s="400" t="n"/>
      <c r="BP930" s="400" t="n"/>
      <c r="BQ930" s="400" t="n"/>
      <c r="BR930" s="400" t="n"/>
      <c r="BS930" s="400" t="n"/>
      <c r="BT930" s="400" t="n"/>
      <c r="BU930" s="400" t="n"/>
      <c r="BV930" s="400" t="n"/>
      <c r="BW930" s="400" t="n"/>
      <c r="BX930" s="400" t="n"/>
      <c r="BY930" s="400" t="n"/>
      <c r="BZ930" s="400" t="n"/>
      <c r="CA930" s="400" t="n"/>
      <c r="CB930" s="400" t="n"/>
      <c r="CC930" s="400" t="n"/>
      <c r="CD930" s="400" t="n"/>
      <c r="CE930" s="400" t="n"/>
      <c r="CF930" s="400" t="n"/>
      <c r="CG930" s="400" t="n"/>
      <c r="CH930" s="400" t="n"/>
      <c r="CI930" s="400" t="n"/>
      <c r="CJ930" s="400" t="n"/>
      <c r="CK930" s="400" t="n"/>
      <c r="CL930" s="400" t="n"/>
      <c r="CM930" s="400" t="n"/>
      <c r="CN930" s="400" t="n"/>
      <c r="CO930" s="400" t="n"/>
      <c r="CP930" s="400" t="n"/>
      <c r="CQ930" s="400" t="n"/>
      <c r="CR930" s="400" t="n"/>
      <c r="CS930" s="400" t="n"/>
      <c r="CT930" s="400" t="n"/>
      <c r="CU930" s="400" t="n"/>
      <c r="CV930" s="400" t="n"/>
      <c r="CW930" s="400" t="n"/>
      <c r="CX930" s="400" t="n"/>
      <c r="CY930" s="400" t="n"/>
      <c r="CZ930" s="400" t="n"/>
      <c r="DA930" s="400" t="n"/>
      <c r="DB930" s="400" t="n"/>
      <c r="DC930" s="400" t="n"/>
      <c r="DD930" s="400" t="n"/>
      <c r="DE930" s="400" t="n"/>
      <c r="DF930" s="400" t="n"/>
      <c r="DG930" s="401" t="n"/>
      <c r="DH930" s="401" t="n"/>
      <c r="DI930" s="401" t="n"/>
      <c r="DJ930" s="401" t="n"/>
      <c r="DK930" s="401" t="n"/>
      <c r="DL930" s="401" t="n"/>
      <c r="DM930" s="401" t="n"/>
      <c r="DN930" s="401" t="n"/>
      <c r="DO930" s="401" t="n"/>
      <c r="DP930" s="401" t="n"/>
      <c r="DQ930" s="401" t="n"/>
      <c r="DR930" s="401" t="n"/>
      <c r="DS930" s="401" t="n"/>
      <c r="DT930" s="401" t="n"/>
      <c r="DU930" s="401" t="n"/>
      <c r="DV930" s="401" t="n"/>
      <c r="DW930" s="401" t="n"/>
      <c r="DX930" s="401" t="n"/>
      <c r="DY930" s="401" t="n"/>
      <c r="DZ930" s="401" t="n"/>
      <c r="EA930" s="401" t="n"/>
      <c r="EB930" s="401" t="n"/>
      <c r="EC930" s="401" t="n"/>
      <c r="ED930" s="401" t="n"/>
      <c r="EE930" s="401" t="n"/>
      <c r="EF930" s="401" t="n"/>
      <c r="EG930" s="401" t="n"/>
      <c r="EH930" s="401" t="n"/>
      <c r="EI930" s="401" t="n"/>
      <c r="EJ930" s="401" t="n"/>
      <c r="EK930" s="401" t="n"/>
      <c r="EL930" s="401" t="n"/>
      <c r="EM930" s="401" t="n"/>
      <c r="EN930" s="401" t="n"/>
      <c r="EO930" s="401" t="n"/>
      <c r="EP930" s="401" t="n"/>
      <c r="EQ930" s="401" t="n"/>
      <c r="ER930" s="401" t="n"/>
      <c r="ES930" s="401" t="n"/>
      <c r="ET930" s="401" t="n"/>
      <c r="EU930" s="401" t="n"/>
      <c r="EV930" s="401" t="n"/>
      <c r="EW930" s="401" t="n"/>
      <c r="EX930" s="401" t="n"/>
      <c r="EY930" s="401" t="n"/>
      <c r="EZ930" s="401" t="n"/>
      <c r="FA930" s="401" t="n"/>
      <c r="FB930" s="401" t="n"/>
      <c r="FC930" s="401" t="n"/>
      <c r="FD930" s="401" t="n"/>
      <c r="FE930" s="401" t="n"/>
      <c r="FF930" s="401" t="n"/>
      <c r="FG930" s="401" t="n"/>
      <c r="FH930" s="401" t="n"/>
      <c r="FI930" s="401" t="n"/>
      <c r="FJ930" s="401" t="n"/>
      <c r="FK930" s="401" t="n"/>
      <c r="FL930" s="401" t="n"/>
      <c r="FM930" s="401" t="n"/>
      <c r="FN930" s="401" t="n"/>
      <c r="FO930" s="401" t="n"/>
      <c r="FP930" s="401" t="n"/>
      <c r="FQ930" s="401" t="n"/>
      <c r="FR930" s="401" t="n"/>
      <c r="FS930" s="401" t="n"/>
      <c r="FT930" s="401" t="n"/>
      <c r="FU930" s="401" t="n"/>
      <c r="FV930" s="401" t="n"/>
      <c r="FW930" s="401" t="n"/>
      <c r="FX930" s="401" t="n"/>
      <c r="FY930" s="401" t="n"/>
      <c r="FZ930" s="401" t="n"/>
      <c r="GA930" s="401" t="n"/>
      <c r="GB930" s="401" t="n"/>
      <c r="GC930" s="401" t="n"/>
      <c r="GD930" s="401" t="n"/>
      <c r="GE930" s="401" t="n"/>
      <c r="GF930" s="401" t="n"/>
      <c r="GG930" s="401" t="n"/>
      <c r="GH930" s="401" t="n"/>
      <c r="GI930" s="401" t="n"/>
      <c r="GJ930" s="401" t="n"/>
      <c r="GK930" s="401" t="n"/>
      <c r="GL930" s="401" t="n"/>
      <c r="GM930" s="401" t="n"/>
      <c r="GN930" s="401" t="n"/>
      <c r="GO930" s="401" t="n"/>
      <c r="GP930" s="401" t="n"/>
      <c r="GQ930" s="401" t="n"/>
      <c r="GR930" s="401" t="n"/>
      <c r="GS930" s="401" t="n"/>
      <c r="GT930" s="401" t="n"/>
      <c r="GU930" s="401" t="n"/>
      <c r="GV930" s="401" t="n"/>
      <c r="GW930" s="401" t="n"/>
      <c r="GX930" s="401" t="n">
        <v>0</v>
      </c>
    </row>
    <row r="931"/>
    <row r="932">
      <c r="A932" s="402" t="n">
        <v>50</v>
      </c>
      <c r="B932" s="402" t="n">
        <v>0</v>
      </c>
      <c r="C932" s="402" t="n">
        <v>0</v>
      </c>
      <c r="D932" s="402" t="n">
        <v>1</v>
      </c>
      <c r="E932" s="402" t="n">
        <v>201</v>
      </c>
      <c r="F932" s="402">
        <f>ROUND(Source!O930,O932)</f>
        <v/>
      </c>
      <c r="G932" s="402" t="inlineStr">
        <is>
          <t>ПЗ</t>
        </is>
      </c>
      <c r="H932" s="402" t="inlineStr">
        <is>
          <t>Прямые затраты</t>
        </is>
      </c>
      <c r="I932" s="402" t="n"/>
      <c r="J932" s="402" t="n"/>
      <c r="K932" s="402" t="n">
        <v>201</v>
      </c>
      <c r="L932" s="402" t="n">
        <v>1</v>
      </c>
      <c r="M932" s="402" t="n">
        <v>3</v>
      </c>
      <c r="N932" s="402" t="inlineStr"/>
      <c r="O932" s="402" t="n">
        <v>0</v>
      </c>
      <c r="P932" s="402" t="n"/>
      <c r="Q932" s="402" t="n"/>
      <c r="R932" s="402" t="n"/>
      <c r="S932" s="402" t="n"/>
      <c r="T932" s="402" t="n"/>
      <c r="U932" s="402" t="n"/>
      <c r="V932" s="402" t="n"/>
      <c r="W932" s="402" t="n">
        <v>0</v>
      </c>
      <c r="X932" s="402" t="n">
        <v>1</v>
      </c>
      <c r="Y932" s="402" t="n">
        <v>0</v>
      </c>
      <c r="Z932" s="402" t="n"/>
      <c r="AA932" s="402" t="n"/>
      <c r="AB932" s="402" t="n"/>
    </row>
    <row r="933">
      <c r="A933" s="402" t="n">
        <v>50</v>
      </c>
      <c r="B933" s="402" t="n">
        <v>0</v>
      </c>
      <c r="C933" s="402" t="n">
        <v>0</v>
      </c>
      <c r="D933" s="402" t="n">
        <v>1</v>
      </c>
      <c r="E933" s="402" t="n">
        <v>202</v>
      </c>
      <c r="F933" s="402">
        <f>ROUND(Source!P930,O933)</f>
        <v/>
      </c>
      <c r="G933" s="402" t="inlineStr">
        <is>
          <t>СтМатОб</t>
        </is>
      </c>
      <c r="H933" s="402" t="inlineStr">
        <is>
          <t>Стоимость материальных ресурсов (всего)</t>
        </is>
      </c>
      <c r="I933" s="402" t="n"/>
      <c r="J933" s="402" t="n"/>
      <c r="K933" s="402" t="n">
        <v>202</v>
      </c>
      <c r="L933" s="402" t="n">
        <v>2</v>
      </c>
      <c r="M933" s="402" t="n">
        <v>3</v>
      </c>
      <c r="N933" s="402" t="inlineStr"/>
      <c r="O933" s="402" t="n">
        <v>0</v>
      </c>
      <c r="P933" s="402" t="n"/>
      <c r="Q933" s="402" t="n"/>
      <c r="R933" s="402" t="n"/>
      <c r="S933" s="402" t="n"/>
      <c r="T933" s="402" t="n"/>
      <c r="U933" s="402" t="n"/>
      <c r="V933" s="402" t="n"/>
      <c r="W933" s="402" t="n">
        <v>0</v>
      </c>
      <c r="X933" s="402" t="n">
        <v>1</v>
      </c>
      <c r="Y933" s="402" t="n">
        <v>0</v>
      </c>
      <c r="Z933" s="402" t="n"/>
      <c r="AA933" s="402" t="n"/>
      <c r="AB933" s="402" t="n"/>
    </row>
    <row r="934">
      <c r="A934" s="402" t="n">
        <v>50</v>
      </c>
      <c r="B934" s="402" t="n">
        <v>0</v>
      </c>
      <c r="C934" s="402" t="n">
        <v>0</v>
      </c>
      <c r="D934" s="402" t="n">
        <v>1</v>
      </c>
      <c r="E934" s="402" t="n">
        <v>222</v>
      </c>
      <c r="F934" s="402">
        <f>ROUND(Source!AO930,O934)</f>
        <v/>
      </c>
      <c r="G934" s="402" t="inlineStr">
        <is>
          <t>СтМатОбЗак</t>
        </is>
      </c>
      <c r="H934" s="402" t="inlineStr">
        <is>
          <t>Стоимость материалов и оборудования заказчика</t>
        </is>
      </c>
      <c r="I934" s="402" t="n"/>
      <c r="J934" s="402" t="n"/>
      <c r="K934" s="402" t="n">
        <v>222</v>
      </c>
      <c r="L934" s="402" t="n">
        <v>3</v>
      </c>
      <c r="M934" s="402" t="n">
        <v>3</v>
      </c>
      <c r="N934" s="402" t="inlineStr"/>
      <c r="O934" s="402" t="n">
        <v>0</v>
      </c>
      <c r="P934" s="402" t="n"/>
      <c r="Q934" s="402" t="n"/>
      <c r="R934" s="402" t="n"/>
      <c r="S934" s="402" t="n"/>
      <c r="T934" s="402" t="n"/>
      <c r="U934" s="402" t="n"/>
      <c r="V934" s="402" t="n"/>
      <c r="W934" s="402" t="n">
        <v>0</v>
      </c>
      <c r="X934" s="402" t="n">
        <v>1</v>
      </c>
      <c r="Y934" s="402" t="n">
        <v>0</v>
      </c>
      <c r="Z934" s="402" t="n"/>
      <c r="AA934" s="402" t="n"/>
      <c r="AB934" s="402" t="n"/>
    </row>
    <row r="935">
      <c r="A935" s="402" t="n">
        <v>50</v>
      </c>
      <c r="B935" s="402" t="n">
        <v>0</v>
      </c>
      <c r="C935" s="402" t="n">
        <v>0</v>
      </c>
      <c r="D935" s="402" t="n">
        <v>1</v>
      </c>
      <c r="E935" s="402" t="n">
        <v>225</v>
      </c>
      <c r="F935" s="402">
        <f>ROUND(Source!AV930,O935)</f>
        <v/>
      </c>
      <c r="G935" s="402" t="inlineStr">
        <is>
          <t>СтМатОбПод</t>
        </is>
      </c>
      <c r="H935" s="402" t="inlineStr">
        <is>
          <t>Стоимость материалов и оборудования подрядчика</t>
        </is>
      </c>
      <c r="I935" s="402" t="n"/>
      <c r="J935" s="402" t="n"/>
      <c r="K935" s="402" t="n">
        <v>225</v>
      </c>
      <c r="L935" s="402" t="n">
        <v>4</v>
      </c>
      <c r="M935" s="402" t="n">
        <v>3</v>
      </c>
      <c r="N935" s="402" t="inlineStr"/>
      <c r="O935" s="402" t="n">
        <v>0</v>
      </c>
      <c r="P935" s="402" t="n"/>
      <c r="Q935" s="402" t="n"/>
      <c r="R935" s="402" t="n"/>
      <c r="S935" s="402" t="n"/>
      <c r="T935" s="402" t="n"/>
      <c r="U935" s="402" t="n"/>
      <c r="V935" s="402" t="n"/>
      <c r="W935" s="402" t="n">
        <v>0</v>
      </c>
      <c r="X935" s="402" t="n">
        <v>1</v>
      </c>
      <c r="Y935" s="402" t="n">
        <v>0</v>
      </c>
      <c r="Z935" s="402" t="n"/>
      <c r="AA935" s="402" t="n"/>
      <c r="AB935" s="402" t="n"/>
    </row>
    <row r="936">
      <c r="A936" s="402" t="n">
        <v>50</v>
      </c>
      <c r="B936" s="402" t="n">
        <v>0</v>
      </c>
      <c r="C936" s="402" t="n">
        <v>0</v>
      </c>
      <c r="D936" s="402" t="n">
        <v>1</v>
      </c>
      <c r="E936" s="402" t="n">
        <v>226</v>
      </c>
      <c r="F936" s="402">
        <f>ROUND(Source!AW930,O936)</f>
        <v/>
      </c>
      <c r="G936" s="402" t="inlineStr">
        <is>
          <t>СтМат</t>
        </is>
      </c>
      <c r="H936" s="402" t="inlineStr">
        <is>
          <t>Стоимость материалов (всего)</t>
        </is>
      </c>
      <c r="I936" s="402" t="n"/>
      <c r="J936" s="402" t="n"/>
      <c r="K936" s="402" t="n">
        <v>226</v>
      </c>
      <c r="L936" s="402" t="n">
        <v>5</v>
      </c>
      <c r="M936" s="402" t="n">
        <v>3</v>
      </c>
      <c r="N936" s="402" t="inlineStr"/>
      <c r="O936" s="402" t="n">
        <v>0</v>
      </c>
      <c r="P936" s="402" t="n"/>
      <c r="Q936" s="402" t="n"/>
      <c r="R936" s="402" t="n"/>
      <c r="S936" s="402" t="n"/>
      <c r="T936" s="402" t="n"/>
      <c r="U936" s="402" t="n"/>
      <c r="V936" s="402" t="n"/>
      <c r="W936" s="402" t="n">
        <v>0</v>
      </c>
      <c r="X936" s="402" t="n">
        <v>1</v>
      </c>
      <c r="Y936" s="402" t="n">
        <v>0</v>
      </c>
      <c r="Z936" s="402" t="n"/>
      <c r="AA936" s="402" t="n"/>
      <c r="AB936" s="402" t="n"/>
    </row>
    <row r="937">
      <c r="A937" s="402" t="n">
        <v>50</v>
      </c>
      <c r="B937" s="402" t="n">
        <v>0</v>
      </c>
      <c r="C937" s="402" t="n">
        <v>0</v>
      </c>
      <c r="D937" s="402" t="n">
        <v>1</v>
      </c>
      <c r="E937" s="402" t="n">
        <v>227</v>
      </c>
      <c r="F937" s="402">
        <f>ROUND(Source!AX930,O937)</f>
        <v/>
      </c>
      <c r="G937" s="402" t="inlineStr">
        <is>
          <t>СтМатЗак</t>
        </is>
      </c>
      <c r="H937" s="402" t="inlineStr">
        <is>
          <t>Стоимость материалов заказчика</t>
        </is>
      </c>
      <c r="I937" s="402" t="n"/>
      <c r="J937" s="402" t="n"/>
      <c r="K937" s="402" t="n">
        <v>227</v>
      </c>
      <c r="L937" s="402" t="n">
        <v>6</v>
      </c>
      <c r="M937" s="402" t="n">
        <v>3</v>
      </c>
      <c r="N937" s="402" t="inlineStr"/>
      <c r="O937" s="402" t="n">
        <v>0</v>
      </c>
      <c r="P937" s="402" t="n"/>
      <c r="Q937" s="402" t="n"/>
      <c r="R937" s="402" t="n"/>
      <c r="S937" s="402" t="n"/>
      <c r="T937" s="402" t="n"/>
      <c r="U937" s="402" t="n"/>
      <c r="V937" s="402" t="n"/>
      <c r="W937" s="402" t="n">
        <v>0</v>
      </c>
      <c r="X937" s="402" t="n">
        <v>1</v>
      </c>
      <c r="Y937" s="402" t="n">
        <v>0</v>
      </c>
      <c r="Z937" s="402" t="n"/>
      <c r="AA937" s="402" t="n"/>
      <c r="AB937" s="402" t="n"/>
    </row>
    <row r="938">
      <c r="A938" s="402" t="n">
        <v>50</v>
      </c>
      <c r="B938" s="402" t="n">
        <v>0</v>
      </c>
      <c r="C938" s="402" t="n">
        <v>0</v>
      </c>
      <c r="D938" s="402" t="n">
        <v>1</v>
      </c>
      <c r="E938" s="402" t="n">
        <v>228</v>
      </c>
      <c r="F938" s="402">
        <f>ROUND(Source!AY930,O938)</f>
        <v/>
      </c>
      <c r="G938" s="402" t="inlineStr">
        <is>
          <t>СтМатПод</t>
        </is>
      </c>
      <c r="H938" s="402" t="inlineStr">
        <is>
          <t>Стоимость материалов подрядчика</t>
        </is>
      </c>
      <c r="I938" s="402" t="n"/>
      <c r="J938" s="402" t="n"/>
      <c r="K938" s="402" t="n">
        <v>228</v>
      </c>
      <c r="L938" s="402" t="n">
        <v>7</v>
      </c>
      <c r="M938" s="402" t="n">
        <v>3</v>
      </c>
      <c r="N938" s="402" t="inlineStr"/>
      <c r="O938" s="402" t="n">
        <v>0</v>
      </c>
      <c r="P938" s="402" t="n"/>
      <c r="Q938" s="402" t="n"/>
      <c r="R938" s="402" t="n"/>
      <c r="S938" s="402" t="n"/>
      <c r="T938" s="402" t="n"/>
      <c r="U938" s="402" t="n"/>
      <c r="V938" s="402" t="n"/>
      <c r="W938" s="402" t="n">
        <v>0</v>
      </c>
      <c r="X938" s="402" t="n">
        <v>1</v>
      </c>
      <c r="Y938" s="402" t="n">
        <v>0</v>
      </c>
      <c r="Z938" s="402" t="n"/>
      <c r="AA938" s="402" t="n"/>
      <c r="AB938" s="402" t="n"/>
    </row>
    <row r="939">
      <c r="A939" s="402" t="n">
        <v>50</v>
      </c>
      <c r="B939" s="402" t="n">
        <v>0</v>
      </c>
      <c r="C939" s="402" t="n">
        <v>0</v>
      </c>
      <c r="D939" s="402" t="n">
        <v>1</v>
      </c>
      <c r="E939" s="402" t="n">
        <v>216</v>
      </c>
      <c r="F939" s="402">
        <f>ROUND(Source!AP930,O939)</f>
        <v/>
      </c>
      <c r="G939" s="402" t="inlineStr">
        <is>
          <t>Оборуд</t>
        </is>
      </c>
      <c r="H939" s="402" t="inlineStr">
        <is>
          <t>Стоимость оборудования (всего)</t>
        </is>
      </c>
      <c r="I939" s="402" t="n"/>
      <c r="J939" s="402" t="n"/>
      <c r="K939" s="402" t="n">
        <v>216</v>
      </c>
      <c r="L939" s="402" t="n">
        <v>8</v>
      </c>
      <c r="M939" s="402" t="n">
        <v>3</v>
      </c>
      <c r="N939" s="402" t="inlineStr"/>
      <c r="O939" s="402" t="n">
        <v>0</v>
      </c>
      <c r="P939" s="402" t="n"/>
      <c r="Q939" s="402" t="n"/>
      <c r="R939" s="402" t="n"/>
      <c r="S939" s="402" t="n"/>
      <c r="T939" s="402" t="n"/>
      <c r="U939" s="402" t="n"/>
      <c r="V939" s="402" t="n"/>
      <c r="W939" s="402" t="n">
        <v>0</v>
      </c>
      <c r="X939" s="402" t="n">
        <v>1</v>
      </c>
      <c r="Y939" s="402" t="n">
        <v>0</v>
      </c>
      <c r="Z939" s="402" t="n"/>
      <c r="AA939" s="402" t="n"/>
      <c r="AB939" s="402" t="n"/>
    </row>
    <row r="940">
      <c r="A940" s="402" t="n">
        <v>50</v>
      </c>
      <c r="B940" s="402" t="n">
        <v>0</v>
      </c>
      <c r="C940" s="402" t="n">
        <v>0</v>
      </c>
      <c r="D940" s="402" t="n">
        <v>1</v>
      </c>
      <c r="E940" s="402" t="n">
        <v>223</v>
      </c>
      <c r="F940" s="402">
        <f>ROUND(Source!AQ930,O940)</f>
        <v/>
      </c>
      <c r="G940" s="402" t="inlineStr">
        <is>
          <t>ОборудЗак</t>
        </is>
      </c>
      <c r="H940" s="402" t="inlineStr">
        <is>
          <t>Стоимость оборудования заказчика</t>
        </is>
      </c>
      <c r="I940" s="402" t="n"/>
      <c r="J940" s="402" t="n"/>
      <c r="K940" s="402" t="n">
        <v>223</v>
      </c>
      <c r="L940" s="402" t="n">
        <v>9</v>
      </c>
      <c r="M940" s="402" t="n">
        <v>3</v>
      </c>
      <c r="N940" s="402" t="inlineStr"/>
      <c r="O940" s="402" t="n">
        <v>0</v>
      </c>
      <c r="P940" s="402" t="n"/>
      <c r="Q940" s="402" t="n"/>
      <c r="R940" s="402" t="n"/>
      <c r="S940" s="402" t="n"/>
      <c r="T940" s="402" t="n"/>
      <c r="U940" s="402" t="n"/>
      <c r="V940" s="402" t="n"/>
      <c r="W940" s="402" t="n">
        <v>0</v>
      </c>
      <c r="X940" s="402" t="n">
        <v>1</v>
      </c>
      <c r="Y940" s="402" t="n">
        <v>0</v>
      </c>
      <c r="Z940" s="402" t="n"/>
      <c r="AA940" s="402" t="n"/>
      <c r="AB940" s="402" t="n"/>
    </row>
    <row r="941">
      <c r="A941" s="402" t="n">
        <v>50</v>
      </c>
      <c r="B941" s="402" t="n">
        <v>0</v>
      </c>
      <c r="C941" s="402" t="n">
        <v>0</v>
      </c>
      <c r="D941" s="402" t="n">
        <v>1</v>
      </c>
      <c r="E941" s="402" t="n">
        <v>229</v>
      </c>
      <c r="F941" s="402">
        <f>ROUND(Source!AZ930,O941)</f>
        <v/>
      </c>
      <c r="G941" s="402" t="inlineStr">
        <is>
          <t>ОборудПод</t>
        </is>
      </c>
      <c r="H941" s="402" t="inlineStr">
        <is>
          <t>Стоимость оборудования подрядчика</t>
        </is>
      </c>
      <c r="I941" s="402" t="n"/>
      <c r="J941" s="402" t="n"/>
      <c r="K941" s="402" t="n">
        <v>229</v>
      </c>
      <c r="L941" s="402" t="n">
        <v>10</v>
      </c>
      <c r="M941" s="402" t="n">
        <v>3</v>
      </c>
      <c r="N941" s="402" t="inlineStr"/>
      <c r="O941" s="402" t="n">
        <v>0</v>
      </c>
      <c r="P941" s="402" t="n"/>
      <c r="Q941" s="402" t="n"/>
      <c r="R941" s="402" t="n"/>
      <c r="S941" s="402" t="n"/>
      <c r="T941" s="402" t="n"/>
      <c r="U941" s="402" t="n"/>
      <c r="V941" s="402" t="n"/>
      <c r="W941" s="402" t="n">
        <v>0</v>
      </c>
      <c r="X941" s="402" t="n">
        <v>1</v>
      </c>
      <c r="Y941" s="402" t="n">
        <v>0</v>
      </c>
      <c r="Z941" s="402" t="n"/>
      <c r="AA941" s="402" t="n"/>
      <c r="AB941" s="402" t="n"/>
    </row>
    <row r="942">
      <c r="A942" s="402" t="n">
        <v>50</v>
      </c>
      <c r="B942" s="402" t="n">
        <v>0</v>
      </c>
      <c r="C942" s="402" t="n">
        <v>0</v>
      </c>
      <c r="D942" s="402" t="n">
        <v>1</v>
      </c>
      <c r="E942" s="402" t="n">
        <v>203</v>
      </c>
      <c r="F942" s="402">
        <f>ROUND(Source!Q930,O942)</f>
        <v/>
      </c>
      <c r="G942" s="402" t="inlineStr">
        <is>
          <t>ЭММ</t>
        </is>
      </c>
      <c r="H942" s="402" t="inlineStr">
        <is>
          <t>Эксплуатация машин</t>
        </is>
      </c>
      <c r="I942" s="402" t="n"/>
      <c r="J942" s="402" t="n"/>
      <c r="K942" s="402" t="n">
        <v>203</v>
      </c>
      <c r="L942" s="402" t="n">
        <v>11</v>
      </c>
      <c r="M942" s="402" t="n">
        <v>3</v>
      </c>
      <c r="N942" s="402" t="inlineStr"/>
      <c r="O942" s="402" t="n">
        <v>0</v>
      </c>
      <c r="P942" s="402" t="n"/>
      <c r="Q942" s="402" t="n"/>
      <c r="R942" s="402" t="n"/>
      <c r="S942" s="402" t="n"/>
      <c r="T942" s="402" t="n"/>
      <c r="U942" s="402" t="n"/>
      <c r="V942" s="402" t="n"/>
      <c r="W942" s="402" t="n">
        <v>0</v>
      </c>
      <c r="X942" s="402" t="n">
        <v>1</v>
      </c>
      <c r="Y942" s="402" t="n">
        <v>0</v>
      </c>
      <c r="Z942" s="402" t="n"/>
      <c r="AA942" s="402" t="n"/>
      <c r="AB942" s="402" t="n"/>
    </row>
    <row r="943">
      <c r="A943" s="402" t="n">
        <v>50</v>
      </c>
      <c r="B943" s="402" t="n">
        <v>0</v>
      </c>
      <c r="C943" s="402" t="n">
        <v>0</v>
      </c>
      <c r="D943" s="402" t="n">
        <v>1</v>
      </c>
      <c r="E943" s="402" t="n">
        <v>231</v>
      </c>
      <c r="F943" s="402">
        <f>ROUND(Source!BB930,O943)</f>
        <v/>
      </c>
      <c r="G943" s="402" t="inlineStr">
        <is>
          <t>ЭММсНРиСП</t>
        </is>
      </c>
      <c r="H943" s="402" t="inlineStr">
        <is>
          <t>Эксплуатация машин по ТСН-2001.16</t>
        </is>
      </c>
      <c r="I943" s="402" t="n"/>
      <c r="J943" s="402" t="n"/>
      <c r="K943" s="402" t="n">
        <v>231</v>
      </c>
      <c r="L943" s="402" t="n">
        <v>12</v>
      </c>
      <c r="M943" s="402" t="n">
        <v>3</v>
      </c>
      <c r="N943" s="402" t="inlineStr"/>
      <c r="O943" s="402" t="n">
        <v>0</v>
      </c>
      <c r="P943" s="402" t="n"/>
      <c r="Q943" s="402" t="n"/>
      <c r="R943" s="402" t="n"/>
      <c r="S943" s="402" t="n"/>
      <c r="T943" s="402" t="n"/>
      <c r="U943" s="402" t="n"/>
      <c r="V943" s="402" t="n"/>
      <c r="W943" s="402" t="n">
        <v>0</v>
      </c>
      <c r="X943" s="402" t="n">
        <v>1</v>
      </c>
      <c r="Y943" s="402" t="n">
        <v>0</v>
      </c>
      <c r="Z943" s="402" t="n"/>
      <c r="AA943" s="402" t="n"/>
      <c r="AB943" s="402" t="n"/>
    </row>
    <row r="944">
      <c r="A944" s="402" t="n">
        <v>50</v>
      </c>
      <c r="B944" s="402" t="n">
        <v>0</v>
      </c>
      <c r="C944" s="402" t="n">
        <v>0</v>
      </c>
      <c r="D944" s="402" t="n">
        <v>1</v>
      </c>
      <c r="E944" s="402" t="n">
        <v>204</v>
      </c>
      <c r="F944" s="402">
        <f>ROUND(Source!R930,O944)</f>
        <v/>
      </c>
      <c r="G944" s="402" t="inlineStr">
        <is>
          <t>ЗПМ</t>
        </is>
      </c>
      <c r="H944" s="402" t="inlineStr">
        <is>
          <t>ЗП машинистов</t>
        </is>
      </c>
      <c r="I944" s="402" t="n"/>
      <c r="J944" s="402" t="n"/>
      <c r="K944" s="402" t="n">
        <v>204</v>
      </c>
      <c r="L944" s="402" t="n">
        <v>13</v>
      </c>
      <c r="M944" s="402" t="n">
        <v>3</v>
      </c>
      <c r="N944" s="402" t="inlineStr"/>
      <c r="O944" s="402" t="n">
        <v>0</v>
      </c>
      <c r="P944" s="402" t="n"/>
      <c r="Q944" s="402" t="n"/>
      <c r="R944" s="402" t="n"/>
      <c r="S944" s="402" t="n"/>
      <c r="T944" s="402" t="n"/>
      <c r="U944" s="402" t="n"/>
      <c r="V944" s="402" t="n"/>
      <c r="W944" s="402" t="n">
        <v>0</v>
      </c>
      <c r="X944" s="402" t="n">
        <v>1</v>
      </c>
      <c r="Y944" s="402" t="n">
        <v>0</v>
      </c>
      <c r="Z944" s="402" t="n"/>
      <c r="AA944" s="402" t="n"/>
      <c r="AB944" s="402" t="n"/>
    </row>
    <row r="945">
      <c r="A945" s="402" t="n">
        <v>50</v>
      </c>
      <c r="B945" s="402" t="n">
        <v>0</v>
      </c>
      <c r="C945" s="402" t="n">
        <v>0</v>
      </c>
      <c r="D945" s="402" t="n">
        <v>1</v>
      </c>
      <c r="E945" s="402" t="n">
        <v>205</v>
      </c>
      <c r="F945" s="402">
        <f>ROUND(Source!S930,O945)</f>
        <v/>
      </c>
      <c r="G945" s="402" t="inlineStr">
        <is>
          <t>ОЗП</t>
        </is>
      </c>
      <c r="H945" s="402" t="inlineStr">
        <is>
          <t>Основная ЗП рабочих</t>
        </is>
      </c>
      <c r="I945" s="402" t="n"/>
      <c r="J945" s="402" t="n"/>
      <c r="K945" s="402" t="n">
        <v>205</v>
      </c>
      <c r="L945" s="402" t="n">
        <v>14</v>
      </c>
      <c r="M945" s="402" t="n">
        <v>3</v>
      </c>
      <c r="N945" s="402" t="inlineStr"/>
      <c r="O945" s="402" t="n">
        <v>0</v>
      </c>
      <c r="P945" s="402" t="n"/>
      <c r="Q945" s="402" t="n"/>
      <c r="R945" s="402" t="n"/>
      <c r="S945" s="402" t="n"/>
      <c r="T945" s="402" t="n"/>
      <c r="U945" s="402" t="n"/>
      <c r="V945" s="402" t="n"/>
      <c r="W945" s="402" t="n">
        <v>0</v>
      </c>
      <c r="X945" s="402" t="n">
        <v>1</v>
      </c>
      <c r="Y945" s="402" t="n">
        <v>0</v>
      </c>
      <c r="Z945" s="402" t="n"/>
      <c r="AA945" s="402" t="n"/>
      <c r="AB945" s="402" t="n"/>
    </row>
    <row r="946">
      <c r="A946" s="402" t="n">
        <v>50</v>
      </c>
      <c r="B946" s="402" t="n">
        <v>0</v>
      </c>
      <c r="C946" s="402" t="n">
        <v>0</v>
      </c>
      <c r="D946" s="402" t="n">
        <v>1</v>
      </c>
      <c r="E946" s="402" t="n">
        <v>232</v>
      </c>
      <c r="F946" s="402">
        <f>ROUND(Source!BC930,O946)</f>
        <v/>
      </c>
      <c r="G946" s="402" t="inlineStr">
        <is>
          <t>ОЗПсНРиСП</t>
        </is>
      </c>
      <c r="H946" s="402" t="inlineStr">
        <is>
          <t>Основная ЗП рабочих по ТСН-2001.16</t>
        </is>
      </c>
      <c r="I946" s="402" t="n"/>
      <c r="J946" s="402" t="n"/>
      <c r="K946" s="402" t="n">
        <v>232</v>
      </c>
      <c r="L946" s="402" t="n">
        <v>15</v>
      </c>
      <c r="M946" s="402" t="n">
        <v>3</v>
      </c>
      <c r="N946" s="402" t="inlineStr"/>
      <c r="O946" s="402" t="n">
        <v>0</v>
      </c>
      <c r="P946" s="402" t="n"/>
      <c r="Q946" s="402" t="n"/>
      <c r="R946" s="402" t="n"/>
      <c r="S946" s="402" t="n"/>
      <c r="T946" s="402" t="n"/>
      <c r="U946" s="402" t="n"/>
      <c r="V946" s="402" t="n"/>
      <c r="W946" s="402" t="n">
        <v>0</v>
      </c>
      <c r="X946" s="402" t="n">
        <v>1</v>
      </c>
      <c r="Y946" s="402" t="n">
        <v>0</v>
      </c>
      <c r="Z946" s="402" t="n"/>
      <c r="AA946" s="402" t="n"/>
      <c r="AB946" s="402" t="n"/>
    </row>
    <row r="947">
      <c r="A947" s="402" t="n">
        <v>50</v>
      </c>
      <c r="B947" s="402" t="n">
        <v>0</v>
      </c>
      <c r="C947" s="402" t="n">
        <v>0</v>
      </c>
      <c r="D947" s="402" t="n">
        <v>1</v>
      </c>
      <c r="E947" s="402" t="n">
        <v>214</v>
      </c>
      <c r="F947" s="402">
        <f>ROUND(Source!AS930,O947)</f>
        <v/>
      </c>
      <c r="G947" s="402" t="inlineStr">
        <is>
          <t>Строит</t>
        </is>
      </c>
      <c r="H947" s="402" t="inlineStr">
        <is>
          <t>Строительные работы с НР и СП</t>
        </is>
      </c>
      <c r="I947" s="402" t="n"/>
      <c r="J947" s="402" t="n"/>
      <c r="K947" s="402" t="n">
        <v>214</v>
      </c>
      <c r="L947" s="402" t="n">
        <v>16</v>
      </c>
      <c r="M947" s="402" t="n">
        <v>3</v>
      </c>
      <c r="N947" s="402" t="inlineStr"/>
      <c r="O947" s="402" t="n">
        <v>0</v>
      </c>
      <c r="P947" s="402" t="n"/>
      <c r="Q947" s="402" t="n"/>
      <c r="R947" s="402" t="n"/>
      <c r="S947" s="402" t="n"/>
      <c r="T947" s="402" t="n"/>
      <c r="U947" s="402" t="n"/>
      <c r="V947" s="402" t="n"/>
      <c r="W947" s="402" t="n">
        <v>0</v>
      </c>
      <c r="X947" s="402" t="n">
        <v>1</v>
      </c>
      <c r="Y947" s="402" t="n">
        <v>0</v>
      </c>
      <c r="Z947" s="402" t="n"/>
      <c r="AA947" s="402" t="n"/>
      <c r="AB947" s="402" t="n"/>
    </row>
    <row r="948">
      <c r="A948" s="402" t="n">
        <v>50</v>
      </c>
      <c r="B948" s="402" t="n">
        <v>0</v>
      </c>
      <c r="C948" s="402" t="n">
        <v>0</v>
      </c>
      <c r="D948" s="402" t="n">
        <v>1</v>
      </c>
      <c r="E948" s="402" t="n">
        <v>215</v>
      </c>
      <c r="F948" s="402">
        <f>ROUND(Source!AT930,O948)</f>
        <v/>
      </c>
      <c r="G948" s="402" t="inlineStr">
        <is>
          <t>Монтаж</t>
        </is>
      </c>
      <c r="H948" s="402" t="inlineStr">
        <is>
          <t>Монтажные работы с НР и СП</t>
        </is>
      </c>
      <c r="I948" s="402" t="n"/>
      <c r="J948" s="402" t="n"/>
      <c r="K948" s="402" t="n">
        <v>215</v>
      </c>
      <c r="L948" s="402" t="n">
        <v>17</v>
      </c>
      <c r="M948" s="402" t="n">
        <v>3</v>
      </c>
      <c r="N948" s="402" t="inlineStr"/>
      <c r="O948" s="402" t="n">
        <v>0</v>
      </c>
      <c r="P948" s="402" t="n"/>
      <c r="Q948" s="402" t="n"/>
      <c r="R948" s="402" t="n"/>
      <c r="S948" s="402" t="n"/>
      <c r="T948" s="402" t="n"/>
      <c r="U948" s="402" t="n"/>
      <c r="V948" s="402" t="n"/>
      <c r="W948" s="402" t="n">
        <v>0</v>
      </c>
      <c r="X948" s="402" t="n">
        <v>1</v>
      </c>
      <c r="Y948" s="402" t="n">
        <v>0</v>
      </c>
      <c r="Z948" s="402" t="n"/>
      <c r="AA948" s="402" t="n"/>
      <c r="AB948" s="402" t="n"/>
    </row>
    <row r="949">
      <c r="A949" s="402" t="n">
        <v>50</v>
      </c>
      <c r="B949" s="402" t="n">
        <v>0</v>
      </c>
      <c r="C949" s="402" t="n">
        <v>0</v>
      </c>
      <c r="D949" s="402" t="n">
        <v>1</v>
      </c>
      <c r="E949" s="402" t="n">
        <v>217</v>
      </c>
      <c r="F949" s="402">
        <f>ROUND(Source!AU930,O949)</f>
        <v/>
      </c>
      <c r="G949" s="402" t="inlineStr">
        <is>
          <t>Прочие</t>
        </is>
      </c>
      <c r="H949" s="402" t="inlineStr">
        <is>
          <t>Прочие работы с НР и СП</t>
        </is>
      </c>
      <c r="I949" s="402" t="n"/>
      <c r="J949" s="402" t="n"/>
      <c r="K949" s="402" t="n">
        <v>217</v>
      </c>
      <c r="L949" s="402" t="n">
        <v>18</v>
      </c>
      <c r="M949" s="402" t="n">
        <v>3</v>
      </c>
      <c r="N949" s="402" t="inlineStr"/>
      <c r="O949" s="402" t="n">
        <v>0</v>
      </c>
      <c r="P949" s="402" t="n"/>
      <c r="Q949" s="402" t="n"/>
      <c r="R949" s="402" t="n"/>
      <c r="S949" s="402" t="n"/>
      <c r="T949" s="402" t="n"/>
      <c r="U949" s="402" t="n"/>
      <c r="V949" s="402" t="n"/>
      <c r="W949" s="402" t="n">
        <v>0</v>
      </c>
      <c r="X949" s="402" t="n">
        <v>1</v>
      </c>
      <c r="Y949" s="402" t="n">
        <v>0</v>
      </c>
      <c r="Z949" s="402" t="n"/>
      <c r="AA949" s="402" t="n"/>
      <c r="AB949" s="402" t="n"/>
    </row>
    <row r="950">
      <c r="A950" s="402" t="n">
        <v>50</v>
      </c>
      <c r="B950" s="402" t="n">
        <v>0</v>
      </c>
      <c r="C950" s="402" t="n">
        <v>0</v>
      </c>
      <c r="D950" s="402" t="n">
        <v>1</v>
      </c>
      <c r="E950" s="402" t="n">
        <v>230</v>
      </c>
      <c r="F950" s="402">
        <f>ROUND(Source!BA930,O950)</f>
        <v/>
      </c>
      <c r="G950" s="402" t="inlineStr">
        <is>
          <t>ПрочиеЗатр</t>
        </is>
      </c>
      <c r="H950" s="402" t="inlineStr">
        <is>
          <t>Прочие затраты по ТСН-2001.16</t>
        </is>
      </c>
      <c r="I950" s="402" t="n"/>
      <c r="J950" s="402" t="n"/>
      <c r="K950" s="402" t="n">
        <v>230</v>
      </c>
      <c r="L950" s="402" t="n">
        <v>19</v>
      </c>
      <c r="M950" s="402" t="n">
        <v>3</v>
      </c>
      <c r="N950" s="402" t="inlineStr"/>
      <c r="O950" s="402" t="n">
        <v>0</v>
      </c>
      <c r="P950" s="402" t="n"/>
      <c r="Q950" s="402" t="n"/>
      <c r="R950" s="402" t="n"/>
      <c r="S950" s="402" t="n"/>
      <c r="T950" s="402" t="n"/>
      <c r="U950" s="402" t="n"/>
      <c r="V950" s="402" t="n"/>
      <c r="W950" s="402" t="n">
        <v>0</v>
      </c>
      <c r="X950" s="402" t="n">
        <v>1</v>
      </c>
      <c r="Y950" s="402" t="n">
        <v>0</v>
      </c>
      <c r="Z950" s="402" t="n"/>
      <c r="AA950" s="402" t="n"/>
      <c r="AB950" s="402" t="n"/>
    </row>
    <row r="951">
      <c r="A951" s="402" t="n">
        <v>50</v>
      </c>
      <c r="B951" s="402" t="n">
        <v>0</v>
      </c>
      <c r="C951" s="402" t="n">
        <v>0</v>
      </c>
      <c r="D951" s="402" t="n">
        <v>1</v>
      </c>
      <c r="E951" s="402" t="n">
        <v>206</v>
      </c>
      <c r="F951" s="402">
        <f>ROUND(Source!T930,O951)</f>
        <v/>
      </c>
      <c r="G951" s="402" t="inlineStr">
        <is>
          <t>ВозврМат</t>
        </is>
      </c>
      <c r="H951" s="402" t="inlineStr">
        <is>
          <t>Возврат материалов</t>
        </is>
      </c>
      <c r="I951" s="402" t="n"/>
      <c r="J951" s="402" t="n"/>
      <c r="K951" s="402" t="n">
        <v>206</v>
      </c>
      <c r="L951" s="402" t="n">
        <v>20</v>
      </c>
      <c r="M951" s="402" t="n">
        <v>3</v>
      </c>
      <c r="N951" s="402" t="inlineStr"/>
      <c r="O951" s="402" t="n">
        <v>0</v>
      </c>
      <c r="P951" s="402" t="n"/>
      <c r="Q951" s="402" t="n"/>
      <c r="R951" s="402" t="n"/>
      <c r="S951" s="402" t="n"/>
      <c r="T951" s="402" t="n"/>
      <c r="U951" s="402" t="n"/>
      <c r="V951" s="402" t="n"/>
      <c r="W951" s="402" t="n">
        <v>0</v>
      </c>
      <c r="X951" s="402" t="n">
        <v>1</v>
      </c>
      <c r="Y951" s="402" t="n">
        <v>0</v>
      </c>
      <c r="Z951" s="402" t="n"/>
      <c r="AA951" s="402" t="n"/>
      <c r="AB951" s="402" t="n"/>
    </row>
    <row r="952">
      <c r="A952" s="402" t="n">
        <v>50</v>
      </c>
      <c r="B952" s="402" t="n">
        <v>0</v>
      </c>
      <c r="C952" s="402" t="n">
        <v>0</v>
      </c>
      <c r="D952" s="402" t="n">
        <v>1</v>
      </c>
      <c r="E952" s="402" t="n">
        <v>207</v>
      </c>
      <c r="F952" s="402">
        <f>ROUND(Source!U930,O952)</f>
        <v/>
      </c>
      <c r="G952" s="402" t="inlineStr">
        <is>
          <t>ТрудСтр</t>
        </is>
      </c>
      <c r="H952" s="402" t="inlineStr">
        <is>
          <t>Трудозатраты строителей</t>
        </is>
      </c>
      <c r="I952" s="402" t="n"/>
      <c r="J952" s="402" t="n"/>
      <c r="K952" s="402" t="n">
        <v>207</v>
      </c>
      <c r="L952" s="402" t="n">
        <v>21</v>
      </c>
      <c r="M952" s="402" t="n">
        <v>3</v>
      </c>
      <c r="N952" s="402" t="inlineStr"/>
      <c r="O952" s="402" t="n">
        <v>7</v>
      </c>
      <c r="P952" s="402" t="n"/>
      <c r="Q952" s="402" t="n"/>
      <c r="R952" s="402" t="n"/>
      <c r="S952" s="402" t="n"/>
      <c r="T952" s="402" t="n"/>
      <c r="U952" s="402" t="n"/>
      <c r="V952" s="402" t="n"/>
      <c r="W952" s="402" t="n">
        <v>0</v>
      </c>
      <c r="X952" s="402" t="n">
        <v>1</v>
      </c>
      <c r="Y952" s="402" t="n">
        <v>0</v>
      </c>
      <c r="Z952" s="402" t="n"/>
      <c r="AA952" s="402" t="n"/>
      <c r="AB952" s="402" t="n"/>
    </row>
    <row r="953">
      <c r="A953" s="402" t="n">
        <v>50</v>
      </c>
      <c r="B953" s="402" t="n">
        <v>0</v>
      </c>
      <c r="C953" s="402" t="n">
        <v>0</v>
      </c>
      <c r="D953" s="402" t="n">
        <v>1</v>
      </c>
      <c r="E953" s="402" t="n">
        <v>208</v>
      </c>
      <c r="F953" s="402">
        <f>ROUND(Source!V930,O953)</f>
        <v/>
      </c>
      <c r="G953" s="402" t="inlineStr">
        <is>
          <t>ТрудМаш</t>
        </is>
      </c>
      <c r="H953" s="402" t="inlineStr">
        <is>
          <t>Трудозатраты машинистов</t>
        </is>
      </c>
      <c r="I953" s="402" t="n"/>
      <c r="J953" s="402" t="n"/>
      <c r="K953" s="402" t="n">
        <v>208</v>
      </c>
      <c r="L953" s="402" t="n">
        <v>22</v>
      </c>
      <c r="M953" s="402" t="n">
        <v>3</v>
      </c>
      <c r="N953" s="402" t="inlineStr"/>
      <c r="O953" s="402" t="n">
        <v>7</v>
      </c>
      <c r="P953" s="402" t="n"/>
      <c r="Q953" s="402" t="n"/>
      <c r="R953" s="402" t="n"/>
      <c r="S953" s="402" t="n"/>
      <c r="T953" s="402" t="n"/>
      <c r="U953" s="402" t="n"/>
      <c r="V953" s="402" t="n"/>
      <c r="W953" s="402" t="n">
        <v>0</v>
      </c>
      <c r="X953" s="402" t="n">
        <v>1</v>
      </c>
      <c r="Y953" s="402" t="n">
        <v>0</v>
      </c>
      <c r="Z953" s="402" t="n"/>
      <c r="AA953" s="402" t="n"/>
      <c r="AB953" s="402" t="n"/>
    </row>
    <row r="954">
      <c r="A954" s="402" t="n">
        <v>50</v>
      </c>
      <c r="B954" s="402" t="n">
        <v>0</v>
      </c>
      <c r="C954" s="402" t="n">
        <v>0</v>
      </c>
      <c r="D954" s="402" t="n">
        <v>1</v>
      </c>
      <c r="E954" s="402" t="n">
        <v>209</v>
      </c>
      <c r="F954" s="402">
        <f>ROUND(Source!W930,O954)</f>
        <v/>
      </c>
      <c r="G954" s="402" t="inlineStr">
        <is>
          <t>ТранспМат</t>
        </is>
      </c>
      <c r="H954" s="402" t="inlineStr">
        <is>
          <t>Транспорт материалов</t>
        </is>
      </c>
      <c r="I954" s="402" t="n"/>
      <c r="J954" s="402" t="n"/>
      <c r="K954" s="402" t="n">
        <v>209</v>
      </c>
      <c r="L954" s="402" t="n">
        <v>23</v>
      </c>
      <c r="M954" s="402" t="n">
        <v>3</v>
      </c>
      <c r="N954" s="402" t="inlineStr"/>
      <c r="O954" s="402" t="n">
        <v>0</v>
      </c>
      <c r="P954" s="402" t="n"/>
      <c r="Q954" s="402" t="n"/>
      <c r="R954" s="402" t="n"/>
      <c r="S954" s="402" t="n"/>
      <c r="T954" s="402" t="n"/>
      <c r="U954" s="402" t="n"/>
      <c r="V954" s="402" t="n"/>
      <c r="W954" s="402" t="n">
        <v>0</v>
      </c>
      <c r="X954" s="402" t="n">
        <v>1</v>
      </c>
      <c r="Y954" s="402" t="n">
        <v>0</v>
      </c>
      <c r="Z954" s="402" t="n"/>
      <c r="AA954" s="402" t="n"/>
      <c r="AB954" s="402" t="n"/>
    </row>
    <row r="955">
      <c r="A955" s="402" t="n">
        <v>50</v>
      </c>
      <c r="B955" s="402" t="n">
        <v>0</v>
      </c>
      <c r="C955" s="402" t="n">
        <v>0</v>
      </c>
      <c r="D955" s="402" t="n">
        <v>1</v>
      </c>
      <c r="E955" s="402" t="n">
        <v>233</v>
      </c>
      <c r="F955" s="402">
        <f>ROUND(Source!BD930,O955)</f>
        <v/>
      </c>
      <c r="G955" s="402" t="inlineStr">
        <is>
          <t>Перевозка</t>
        </is>
      </c>
      <c r="H955" s="402" t="inlineStr">
        <is>
          <t>Перевозка грузов</t>
        </is>
      </c>
      <c r="I955" s="402" t="n"/>
      <c r="J955" s="402" t="n"/>
      <c r="K955" s="402" t="n">
        <v>233</v>
      </c>
      <c r="L955" s="402" t="n">
        <v>24</v>
      </c>
      <c r="M955" s="402" t="n">
        <v>3</v>
      </c>
      <c r="N955" s="402" t="inlineStr"/>
      <c r="O955" s="402" t="n">
        <v>0</v>
      </c>
      <c r="P955" s="402" t="n"/>
      <c r="Q955" s="402" t="n"/>
      <c r="R955" s="402" t="n"/>
      <c r="S955" s="402" t="n"/>
      <c r="T955" s="402" t="n"/>
      <c r="U955" s="402" t="n"/>
      <c r="V955" s="402" t="n"/>
      <c r="W955" s="402" t="n">
        <v>0</v>
      </c>
      <c r="X955" s="402" t="n">
        <v>1</v>
      </c>
      <c r="Y955" s="402" t="n">
        <v>0</v>
      </c>
      <c r="Z955" s="402" t="n"/>
      <c r="AA955" s="402" t="n"/>
      <c r="AB955" s="402" t="n"/>
    </row>
    <row r="956">
      <c r="A956" s="402" t="n">
        <v>50</v>
      </c>
      <c r="B956" s="402" t="n">
        <v>0</v>
      </c>
      <c r="C956" s="402" t="n">
        <v>0</v>
      </c>
      <c r="D956" s="402" t="n">
        <v>1</v>
      </c>
      <c r="E956" s="402" t="n">
        <v>210</v>
      </c>
      <c r="F956" s="402">
        <f>ROUND(Source!X930,O956)</f>
        <v/>
      </c>
      <c r="G956" s="402" t="inlineStr">
        <is>
          <t>НР</t>
        </is>
      </c>
      <c r="H956" s="402" t="inlineStr">
        <is>
          <t>Накладные расходы</t>
        </is>
      </c>
      <c r="I956" s="402" t="n"/>
      <c r="J956" s="402" t="n"/>
      <c r="K956" s="402" t="n">
        <v>210</v>
      </c>
      <c r="L956" s="402" t="n">
        <v>25</v>
      </c>
      <c r="M956" s="402" t="n">
        <v>3</v>
      </c>
      <c r="N956" s="402" t="inlineStr"/>
      <c r="O956" s="402" t="n">
        <v>0</v>
      </c>
      <c r="P956" s="402" t="n"/>
      <c r="Q956" s="402" t="n"/>
      <c r="R956" s="402" t="n"/>
      <c r="S956" s="402" t="n"/>
      <c r="T956" s="402" t="n"/>
      <c r="U956" s="402" t="n"/>
      <c r="V956" s="402" t="n"/>
      <c r="W956" s="402" t="n">
        <v>0</v>
      </c>
      <c r="X956" s="402" t="n">
        <v>1</v>
      </c>
      <c r="Y956" s="402" t="n">
        <v>0</v>
      </c>
      <c r="Z956" s="402" t="n"/>
      <c r="AA956" s="402" t="n"/>
      <c r="AB956" s="402" t="n"/>
    </row>
    <row r="957">
      <c r="A957" s="402" t="n">
        <v>50</v>
      </c>
      <c r="B957" s="402" t="n">
        <v>0</v>
      </c>
      <c r="C957" s="402" t="n">
        <v>0</v>
      </c>
      <c r="D957" s="402" t="n">
        <v>1</v>
      </c>
      <c r="E957" s="402" t="n">
        <v>211</v>
      </c>
      <c r="F957" s="402">
        <f>ROUND(Source!Y930,O957)</f>
        <v/>
      </c>
      <c r="G957" s="402" t="inlineStr">
        <is>
          <t>СмПриб</t>
        </is>
      </c>
      <c r="H957" s="402" t="inlineStr">
        <is>
          <t>Сметная прибыль</t>
        </is>
      </c>
      <c r="I957" s="402" t="n"/>
      <c r="J957" s="402" t="n"/>
      <c r="K957" s="402" t="n">
        <v>211</v>
      </c>
      <c r="L957" s="402" t="n">
        <v>26</v>
      </c>
      <c r="M957" s="402" t="n">
        <v>3</v>
      </c>
      <c r="N957" s="402" t="inlineStr"/>
      <c r="O957" s="402" t="n">
        <v>0</v>
      </c>
      <c r="P957" s="402" t="n"/>
      <c r="Q957" s="402" t="n"/>
      <c r="R957" s="402" t="n"/>
      <c r="S957" s="402" t="n"/>
      <c r="T957" s="402" t="n"/>
      <c r="U957" s="402" t="n"/>
      <c r="V957" s="402" t="n"/>
      <c r="W957" s="402" t="n">
        <v>0</v>
      </c>
      <c r="X957" s="402" t="n">
        <v>1</v>
      </c>
      <c r="Y957" s="402" t="n">
        <v>0</v>
      </c>
      <c r="Z957" s="402" t="n"/>
      <c r="AA957" s="402" t="n"/>
      <c r="AB957" s="402" t="n"/>
    </row>
    <row r="958">
      <c r="A958" s="402" t="n">
        <v>50</v>
      </c>
      <c r="B958" s="402" t="n">
        <v>0</v>
      </c>
      <c r="C958" s="402" t="n">
        <v>0</v>
      </c>
      <c r="D958" s="402" t="n">
        <v>1</v>
      </c>
      <c r="E958" s="402" t="n">
        <v>224</v>
      </c>
      <c r="F958" s="402">
        <f>ROUND(Source!AR930,O958)</f>
        <v/>
      </c>
      <c r="G958" s="402" t="inlineStr">
        <is>
          <t>Всего</t>
        </is>
      </c>
      <c r="H958" s="402" t="inlineStr">
        <is>
          <t>Всего с НР и СП</t>
        </is>
      </c>
      <c r="I958" s="402" t="n"/>
      <c r="J958" s="402" t="n"/>
      <c r="K958" s="402" t="n">
        <v>224</v>
      </c>
      <c r="L958" s="402" t="n">
        <v>27</v>
      </c>
      <c r="M958" s="402" t="n">
        <v>3</v>
      </c>
      <c r="N958" s="402" t="inlineStr"/>
      <c r="O958" s="402" t="n">
        <v>0</v>
      </c>
      <c r="P958" s="402" t="n"/>
      <c r="Q958" s="402" t="n"/>
      <c r="R958" s="402" t="n"/>
      <c r="S958" s="402" t="n"/>
      <c r="T958" s="402" t="n"/>
      <c r="U958" s="402" t="n"/>
      <c r="V958" s="402" t="n"/>
      <c r="W958" s="402" t="n">
        <v>0</v>
      </c>
      <c r="X958" s="402" t="n">
        <v>1</v>
      </c>
      <c r="Y958" s="402" t="n">
        <v>0</v>
      </c>
      <c r="Z958" s="402" t="n"/>
      <c r="AA958" s="402" t="n"/>
      <c r="AB958" s="402" t="n"/>
    </row>
    <row r="959">
      <c r="A959" s="402" t="n">
        <v>50</v>
      </c>
      <c r="B959" s="402" t="n">
        <v>0</v>
      </c>
      <c r="C959" s="402" t="n">
        <v>0</v>
      </c>
      <c r="D959" s="402" t="n">
        <v>2</v>
      </c>
      <c r="E959" s="402" t="n">
        <v>0</v>
      </c>
      <c r="F959" s="402">
        <f>ROUND(F958,O959)</f>
        <v/>
      </c>
      <c r="G959" s="402" t="inlineStr">
        <is>
          <t>и1</t>
        </is>
      </c>
      <c r="H959" s="402" t="inlineStr">
        <is>
          <t>Итого</t>
        </is>
      </c>
      <c r="I959" s="402" t="n"/>
      <c r="J959" s="402" t="n"/>
      <c r="K959" s="402" t="n">
        <v>212</v>
      </c>
      <c r="L959" s="402" t="n">
        <v>28</v>
      </c>
      <c r="M959" s="402" t="n">
        <v>0</v>
      </c>
      <c r="N959" s="402" t="inlineStr"/>
      <c r="O959" s="402" t="n">
        <v>0</v>
      </c>
      <c r="P959" s="402" t="n"/>
      <c r="Q959" s="402" t="n"/>
      <c r="R959" s="402" t="n"/>
      <c r="S959" s="402" t="n"/>
      <c r="T959" s="402" t="n"/>
      <c r="U959" s="402" t="n"/>
      <c r="V959" s="402" t="n"/>
      <c r="W959" s="402" t="n">
        <v>0</v>
      </c>
      <c r="X959" s="402" t="n">
        <v>1</v>
      </c>
      <c r="Y959" s="402" t="n">
        <v>0</v>
      </c>
      <c r="Z959" s="402" t="n"/>
      <c r="AA959" s="402" t="n"/>
      <c r="AB959" s="402" t="n"/>
    </row>
    <row r="960">
      <c r="A960" s="402" t="n">
        <v>50</v>
      </c>
      <c r="B960" s="402" t="n">
        <v>0</v>
      </c>
      <c r="C960" s="402" t="n">
        <v>0</v>
      </c>
      <c r="D960" s="402" t="n">
        <v>2</v>
      </c>
      <c r="E960" s="402" t="n">
        <v>0</v>
      </c>
      <c r="F960" s="402">
        <f>ROUND(F959*0.22,O960)</f>
        <v/>
      </c>
      <c r="G960" s="402" t="inlineStr">
        <is>
          <t>и2</t>
        </is>
      </c>
      <c r="H960" s="402" t="inlineStr">
        <is>
          <t>НДС 22%</t>
        </is>
      </c>
      <c r="I960" s="402" t="n"/>
      <c r="J960" s="402" t="n"/>
      <c r="K960" s="402" t="n">
        <v>212</v>
      </c>
      <c r="L960" s="402" t="n">
        <v>29</v>
      </c>
      <c r="M960" s="402" t="n">
        <v>0</v>
      </c>
      <c r="N960" s="402" t="inlineStr"/>
      <c r="O960" s="402" t="n">
        <v>0</v>
      </c>
      <c r="P960" s="402" t="n"/>
      <c r="Q960" s="402" t="n"/>
      <c r="R960" s="402" t="n"/>
      <c r="S960" s="402" t="n"/>
      <c r="T960" s="402" t="n"/>
      <c r="U960" s="402" t="n"/>
      <c r="V960" s="402" t="n"/>
      <c r="W960" s="402" t="n">
        <v>0</v>
      </c>
      <c r="X960" s="402" t="n">
        <v>1</v>
      </c>
      <c r="Y960" s="402" t="n">
        <v>0</v>
      </c>
      <c r="Z960" s="402" t="n"/>
      <c r="AA960" s="402" t="n"/>
      <c r="AB960" s="402" t="n"/>
    </row>
    <row r="961">
      <c r="A961" s="402" t="n">
        <v>50</v>
      </c>
      <c r="B961" s="402" t="n">
        <v>0</v>
      </c>
      <c r="C961" s="402" t="n">
        <v>0</v>
      </c>
      <c r="D961" s="402" t="n">
        <v>2</v>
      </c>
      <c r="E961" s="402" t="n">
        <v>213</v>
      </c>
      <c r="F961" s="402">
        <f>ROUND(F959+F960,O961)</f>
        <v/>
      </c>
      <c r="G961" s="402" t="inlineStr">
        <is>
          <t>и3</t>
        </is>
      </c>
      <c r="H961" s="402" t="inlineStr">
        <is>
          <t>Всего</t>
        </is>
      </c>
      <c r="I961" s="402" t="n"/>
      <c r="J961" s="402" t="n"/>
      <c r="K961" s="402" t="n">
        <v>212</v>
      </c>
      <c r="L961" s="402" t="n">
        <v>30</v>
      </c>
      <c r="M961" s="402" t="n">
        <v>0</v>
      </c>
      <c r="N961" s="402" t="inlineStr"/>
      <c r="O961" s="402" t="n">
        <v>0</v>
      </c>
      <c r="P961" s="402" t="n"/>
      <c r="Q961" s="402" t="n"/>
      <c r="R961" s="402" t="n"/>
      <c r="S961" s="402" t="n"/>
      <c r="T961" s="402" t="n"/>
      <c r="U961" s="402" t="n"/>
      <c r="V961" s="402" t="n"/>
      <c r="W961" s="402" t="n">
        <v>0</v>
      </c>
      <c r="X961" s="402" t="n">
        <v>1</v>
      </c>
      <c r="Y961" s="402" t="n">
        <v>0</v>
      </c>
      <c r="Z961" s="402" t="n"/>
      <c r="AA961" s="402" t="n"/>
      <c r="AB961" s="402" t="n"/>
    </row>
    <row r="962"/>
    <row r="963">
      <c r="A963" s="399" t="n">
        <v>3</v>
      </c>
      <c r="B963" s="399" t="n">
        <v>0</v>
      </c>
      <c r="C963" s="399" t="n"/>
      <c r="D963" s="399">
        <f>ROW(A970)</f>
        <v/>
      </c>
      <c r="E963" s="399" t="n"/>
      <c r="F963" s="399" t="inlineStr">
        <is>
          <t>Новая локальная смета</t>
        </is>
      </c>
      <c r="G963" s="399" t="inlineStr">
        <is>
          <t>Еремино 1</t>
        </is>
      </c>
      <c r="H963" s="399" t="inlineStr"/>
      <c r="I963" s="399" t="n">
        <v>0</v>
      </c>
      <c r="J963" s="399" t="inlineStr"/>
      <c r="K963" s="399" t="n">
        <v>0</v>
      </c>
      <c r="L963" s="399" t="inlineStr">
        <is>
          <t>Новая локальная смета</t>
        </is>
      </c>
      <c r="M963" s="399" t="inlineStr"/>
      <c r="N963" s="399" t="n"/>
      <c r="O963" s="399" t="n"/>
      <c r="P963" s="399" t="n"/>
      <c r="Q963" s="399" t="n"/>
      <c r="R963" s="399" t="n"/>
      <c r="S963" s="399" t="n">
        <v>0</v>
      </c>
      <c r="T963" s="399" t="n"/>
      <c r="U963" s="399" t="inlineStr"/>
      <c r="V963" s="399" t="n">
        <v>0</v>
      </c>
      <c r="W963" s="399" t="n"/>
      <c r="X963" s="399" t="n"/>
      <c r="Y963" s="399" t="n"/>
      <c r="Z963" s="399" t="n"/>
      <c r="AA963" s="399" t="n"/>
      <c r="AB963" s="399" t="inlineStr"/>
      <c r="AC963" s="399" t="inlineStr"/>
      <c r="AD963" s="399" t="inlineStr"/>
      <c r="AE963" s="399" t="inlineStr"/>
      <c r="AF963" s="399" t="inlineStr"/>
      <c r="AG963" s="399" t="inlineStr"/>
      <c r="AH963" s="399" t="n"/>
      <c r="AI963" s="399" t="n"/>
      <c r="AJ963" s="399" t="n"/>
      <c r="AK963" s="399" t="n"/>
      <c r="AL963" s="399" t="n"/>
      <c r="AM963" s="399" t="n"/>
      <c r="AN963" s="399" t="n"/>
      <c r="AO963" s="399" t="n"/>
      <c r="AP963" s="399" t="inlineStr"/>
      <c r="AQ963" s="399" t="inlineStr"/>
      <c r="AR963" s="399" t="inlineStr"/>
      <c r="AS963" s="399" t="n"/>
      <c r="AT963" s="399" t="n"/>
      <c r="AU963" s="399" t="n"/>
      <c r="AV963" s="399" t="n"/>
      <c r="AW963" s="399" t="n"/>
      <c r="AX963" s="399" t="n"/>
      <c r="AY963" s="399" t="n"/>
      <c r="AZ963" s="399" t="inlineStr"/>
      <c r="BA963" s="399" t="n"/>
      <c r="BB963" s="399" t="inlineStr"/>
      <c r="BC963" s="399" t="inlineStr"/>
      <c r="BD963" s="399" t="inlineStr"/>
      <c r="BE963" s="399" t="inlineStr"/>
      <c r="BF963" s="399" t="inlineStr"/>
      <c r="BG963" s="399" t="inlineStr"/>
      <c r="BH963" s="399" t="inlineStr"/>
      <c r="BI963" s="399" t="inlineStr"/>
      <c r="BJ963" s="399" t="inlineStr"/>
      <c r="BK963" s="399" t="inlineStr"/>
      <c r="BL963" s="399" t="inlineStr"/>
      <c r="BM963" s="399" t="inlineStr"/>
      <c r="BN963" s="399" t="inlineStr"/>
      <c r="BO963" s="399" t="inlineStr"/>
      <c r="BP963" s="399" t="inlineStr"/>
      <c r="BQ963" s="399" t="n"/>
      <c r="BR963" s="399" t="n"/>
      <c r="BS963" s="399" t="n"/>
      <c r="BT963" s="399" t="n"/>
      <c r="BU963" s="399" t="n"/>
      <c r="BV963" s="399" t="n"/>
      <c r="BW963" s="399" t="n"/>
      <c r="BX963" s="399" t="n">
        <v>0</v>
      </c>
      <c r="BY963" s="399" t="n"/>
      <c r="BZ963" s="399" t="n"/>
      <c r="CA963" s="399" t="n"/>
      <c r="CB963" s="399" t="n"/>
      <c r="CC963" s="399" t="n"/>
      <c r="CD963" s="399" t="n"/>
      <c r="CE963" s="399" t="n"/>
      <c r="CF963" s="399" t="n">
        <v>0</v>
      </c>
      <c r="CG963" s="399" t="n">
        <v>0</v>
      </c>
      <c r="CH963" s="399" t="n"/>
      <c r="CI963" s="399" t="inlineStr"/>
      <c r="CJ963" s="399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400" t="n">
        <v>52</v>
      </c>
      <c r="B965" s="400">
        <f>B970</f>
        <v/>
      </c>
      <c r="C965" s="400">
        <f>C970</f>
        <v/>
      </c>
      <c r="D965" s="400">
        <f>D970</f>
        <v/>
      </c>
      <c r="E965" s="400">
        <f>E970</f>
        <v/>
      </c>
      <c r="F965" s="400">
        <f>F970</f>
        <v/>
      </c>
      <c r="G965" s="400">
        <f>G970</f>
        <v/>
      </c>
      <c r="H965" s="400" t="n"/>
      <c r="I965" s="400" t="n"/>
      <c r="J965" s="400" t="n"/>
      <c r="K965" s="400" t="n"/>
      <c r="L965" s="400" t="n"/>
      <c r="M965" s="400" t="n"/>
      <c r="N965" s="400" t="n"/>
      <c r="O965" s="400">
        <f>O970</f>
        <v/>
      </c>
      <c r="P965" s="400">
        <f>P970</f>
        <v/>
      </c>
      <c r="Q965" s="400">
        <f>Q970</f>
        <v/>
      </c>
      <c r="R965" s="400">
        <f>R970</f>
        <v/>
      </c>
      <c r="S965" s="400">
        <f>S970</f>
        <v/>
      </c>
      <c r="T965" s="400">
        <f>T970</f>
        <v/>
      </c>
      <c r="U965" s="400">
        <f>U970</f>
        <v/>
      </c>
      <c r="V965" s="400">
        <f>V970</f>
        <v/>
      </c>
      <c r="W965" s="400">
        <f>W970</f>
        <v/>
      </c>
      <c r="X965" s="400">
        <f>X970</f>
        <v/>
      </c>
      <c r="Y965" s="400">
        <f>Y970</f>
        <v/>
      </c>
      <c r="Z965" s="400">
        <f>Z970</f>
        <v/>
      </c>
      <c r="AA965" s="400">
        <f>AA970</f>
        <v/>
      </c>
      <c r="AB965" s="400">
        <f>AB970</f>
        <v/>
      </c>
      <c r="AC965" s="400">
        <f>AC970</f>
        <v/>
      </c>
      <c r="AD965" s="400">
        <f>AD970</f>
        <v/>
      </c>
      <c r="AE965" s="400">
        <f>AE970</f>
        <v/>
      </c>
      <c r="AF965" s="400">
        <f>AF970</f>
        <v/>
      </c>
      <c r="AG965" s="400">
        <f>AG970</f>
        <v/>
      </c>
      <c r="AH965" s="400">
        <f>AH970</f>
        <v/>
      </c>
      <c r="AI965" s="400">
        <f>AI970</f>
        <v/>
      </c>
      <c r="AJ965" s="400">
        <f>AJ970</f>
        <v/>
      </c>
      <c r="AK965" s="400">
        <f>AK970</f>
        <v/>
      </c>
      <c r="AL965" s="400">
        <f>AL970</f>
        <v/>
      </c>
      <c r="AM965" s="400">
        <f>AM970</f>
        <v/>
      </c>
      <c r="AN965" s="400">
        <f>AN970</f>
        <v/>
      </c>
      <c r="AO965" s="400">
        <f>AO970</f>
        <v/>
      </c>
      <c r="AP965" s="400">
        <f>AP970</f>
        <v/>
      </c>
      <c r="AQ965" s="400">
        <f>AQ970</f>
        <v/>
      </c>
      <c r="AR965" s="400">
        <f>AR970</f>
        <v/>
      </c>
      <c r="AS965" s="400">
        <f>AS970</f>
        <v/>
      </c>
      <c r="AT965" s="400">
        <f>AT970</f>
        <v/>
      </c>
      <c r="AU965" s="400">
        <f>AU970</f>
        <v/>
      </c>
      <c r="AV965" s="400">
        <f>AV970</f>
        <v/>
      </c>
      <c r="AW965" s="400">
        <f>AW970</f>
        <v/>
      </c>
      <c r="AX965" s="400">
        <f>AX970</f>
        <v/>
      </c>
      <c r="AY965" s="400">
        <f>AY970</f>
        <v/>
      </c>
      <c r="AZ965" s="400">
        <f>AZ970</f>
        <v/>
      </c>
      <c r="BA965" s="400">
        <f>BA970</f>
        <v/>
      </c>
      <c r="BB965" s="400">
        <f>BB970</f>
        <v/>
      </c>
      <c r="BC965" s="400">
        <f>BC970</f>
        <v/>
      </c>
      <c r="BD965" s="400">
        <f>BD970</f>
        <v/>
      </c>
      <c r="BE965" s="400">
        <f>BE970</f>
        <v/>
      </c>
      <c r="BF965" s="400">
        <f>BF970</f>
        <v/>
      </c>
      <c r="BG965" s="400">
        <f>BG970</f>
        <v/>
      </c>
      <c r="BH965" s="400">
        <f>BH970</f>
        <v/>
      </c>
      <c r="BI965" s="400">
        <f>BI970</f>
        <v/>
      </c>
      <c r="BJ965" s="400">
        <f>BJ970</f>
        <v/>
      </c>
      <c r="BK965" s="400">
        <f>BK970</f>
        <v/>
      </c>
      <c r="BL965" s="400">
        <f>BL970</f>
        <v/>
      </c>
      <c r="BM965" s="400">
        <f>BM970</f>
        <v/>
      </c>
      <c r="BN965" s="400">
        <f>BN970</f>
        <v/>
      </c>
      <c r="BO965" s="400">
        <f>BO970</f>
        <v/>
      </c>
      <c r="BP965" s="400">
        <f>BP970</f>
        <v/>
      </c>
      <c r="BQ965" s="400">
        <f>BQ970</f>
        <v/>
      </c>
      <c r="BR965" s="400">
        <f>BR970</f>
        <v/>
      </c>
      <c r="BS965" s="400">
        <f>BS970</f>
        <v/>
      </c>
      <c r="BT965" s="400">
        <f>BT970</f>
        <v/>
      </c>
      <c r="BU965" s="400">
        <f>BU970</f>
        <v/>
      </c>
      <c r="BV965" s="400">
        <f>BV970</f>
        <v/>
      </c>
      <c r="BW965" s="400">
        <f>BW970</f>
        <v/>
      </c>
      <c r="BX965" s="400">
        <f>BX970</f>
        <v/>
      </c>
      <c r="BY965" s="400">
        <f>BY970</f>
        <v/>
      </c>
      <c r="BZ965" s="400">
        <f>BZ970</f>
        <v/>
      </c>
      <c r="CA965" s="400">
        <f>CA970</f>
        <v/>
      </c>
      <c r="CB965" s="400">
        <f>CB970</f>
        <v/>
      </c>
      <c r="CC965" s="400">
        <f>CC970</f>
        <v/>
      </c>
      <c r="CD965" s="400">
        <f>CD970</f>
        <v/>
      </c>
      <c r="CE965" s="400">
        <f>CE970</f>
        <v/>
      </c>
      <c r="CF965" s="400">
        <f>CF970</f>
        <v/>
      </c>
      <c r="CG965" s="400">
        <f>CG970</f>
        <v/>
      </c>
      <c r="CH965" s="400">
        <f>CH970</f>
        <v/>
      </c>
      <c r="CI965" s="400">
        <f>CI970</f>
        <v/>
      </c>
      <c r="CJ965" s="400">
        <f>CJ970</f>
        <v/>
      </c>
      <c r="CK965" s="400">
        <f>CK970</f>
        <v/>
      </c>
      <c r="CL965" s="400">
        <f>CL970</f>
        <v/>
      </c>
      <c r="CM965" s="400">
        <f>CM970</f>
        <v/>
      </c>
      <c r="CN965" s="400">
        <f>CN970</f>
        <v/>
      </c>
      <c r="CO965" s="400">
        <f>CO970</f>
        <v/>
      </c>
      <c r="CP965" s="400">
        <f>CP970</f>
        <v/>
      </c>
      <c r="CQ965" s="400">
        <f>CQ970</f>
        <v/>
      </c>
      <c r="CR965" s="400">
        <f>CR970</f>
        <v/>
      </c>
      <c r="CS965" s="400">
        <f>CS970</f>
        <v/>
      </c>
      <c r="CT965" s="400">
        <f>CT970</f>
        <v/>
      </c>
      <c r="CU965" s="400">
        <f>CU970</f>
        <v/>
      </c>
      <c r="CV965" s="400">
        <f>CV970</f>
        <v/>
      </c>
      <c r="CW965" s="400">
        <f>CW970</f>
        <v/>
      </c>
      <c r="CX965" s="400">
        <f>CX970</f>
        <v/>
      </c>
      <c r="CY965" s="400">
        <f>CY970</f>
        <v/>
      </c>
      <c r="CZ965" s="400">
        <f>CZ970</f>
        <v/>
      </c>
      <c r="DA965" s="400">
        <f>DA970</f>
        <v/>
      </c>
      <c r="DB965" s="400">
        <f>DB970</f>
        <v/>
      </c>
      <c r="DC965" s="400">
        <f>DC970</f>
        <v/>
      </c>
      <c r="DD965" s="400">
        <f>DD970</f>
        <v/>
      </c>
      <c r="DE965" s="400">
        <f>DE970</f>
        <v/>
      </c>
      <c r="DF965" s="400">
        <f>DF970</f>
        <v/>
      </c>
      <c r="DG965" s="401">
        <f>DG970</f>
        <v/>
      </c>
      <c r="DH965" s="401">
        <f>DH970</f>
        <v/>
      </c>
      <c r="DI965" s="401">
        <f>DI970</f>
        <v/>
      </c>
      <c r="DJ965" s="401">
        <f>DJ970</f>
        <v/>
      </c>
      <c r="DK965" s="401">
        <f>DK970</f>
        <v/>
      </c>
      <c r="DL965" s="401">
        <f>DL970</f>
        <v/>
      </c>
      <c r="DM965" s="401">
        <f>DM970</f>
        <v/>
      </c>
      <c r="DN965" s="401">
        <f>DN970</f>
        <v/>
      </c>
      <c r="DO965" s="401">
        <f>DO970</f>
        <v/>
      </c>
      <c r="DP965" s="401">
        <f>DP970</f>
        <v/>
      </c>
      <c r="DQ965" s="401">
        <f>DQ970</f>
        <v/>
      </c>
      <c r="DR965" s="401">
        <f>DR970</f>
        <v/>
      </c>
      <c r="DS965" s="401">
        <f>DS970</f>
        <v/>
      </c>
      <c r="DT965" s="401">
        <f>DT970</f>
        <v/>
      </c>
      <c r="DU965" s="401">
        <f>DU970</f>
        <v/>
      </c>
      <c r="DV965" s="401">
        <f>DV970</f>
        <v/>
      </c>
      <c r="DW965" s="401">
        <f>DW970</f>
        <v/>
      </c>
      <c r="DX965" s="401">
        <f>DX970</f>
        <v/>
      </c>
      <c r="DY965" s="401">
        <f>DY970</f>
        <v/>
      </c>
      <c r="DZ965" s="401">
        <f>DZ970</f>
        <v/>
      </c>
      <c r="EA965" s="401">
        <f>EA970</f>
        <v/>
      </c>
      <c r="EB965" s="401">
        <f>EB970</f>
        <v/>
      </c>
      <c r="EC965" s="401">
        <f>EC970</f>
        <v/>
      </c>
      <c r="ED965" s="401">
        <f>ED970</f>
        <v/>
      </c>
      <c r="EE965" s="401">
        <f>EE970</f>
        <v/>
      </c>
      <c r="EF965" s="401">
        <f>EF970</f>
        <v/>
      </c>
      <c r="EG965" s="401">
        <f>EG970</f>
        <v/>
      </c>
      <c r="EH965" s="401">
        <f>EH970</f>
        <v/>
      </c>
      <c r="EI965" s="401">
        <f>EI970</f>
        <v/>
      </c>
      <c r="EJ965" s="401">
        <f>EJ970</f>
        <v/>
      </c>
      <c r="EK965" s="401">
        <f>EK970</f>
        <v/>
      </c>
      <c r="EL965" s="401">
        <f>EL970</f>
        <v/>
      </c>
      <c r="EM965" s="401">
        <f>EM970</f>
        <v/>
      </c>
      <c r="EN965" s="401">
        <f>EN970</f>
        <v/>
      </c>
      <c r="EO965" s="401">
        <f>EO970</f>
        <v/>
      </c>
      <c r="EP965" s="401">
        <f>EP970</f>
        <v/>
      </c>
      <c r="EQ965" s="401">
        <f>EQ970</f>
        <v/>
      </c>
      <c r="ER965" s="401">
        <f>ER970</f>
        <v/>
      </c>
      <c r="ES965" s="401">
        <f>ES970</f>
        <v/>
      </c>
      <c r="ET965" s="401">
        <f>ET970</f>
        <v/>
      </c>
      <c r="EU965" s="401">
        <f>EU970</f>
        <v/>
      </c>
      <c r="EV965" s="401">
        <f>EV970</f>
        <v/>
      </c>
      <c r="EW965" s="401">
        <f>EW970</f>
        <v/>
      </c>
      <c r="EX965" s="401">
        <f>EX970</f>
        <v/>
      </c>
      <c r="EY965" s="401">
        <f>EY970</f>
        <v/>
      </c>
      <c r="EZ965" s="401">
        <f>EZ970</f>
        <v/>
      </c>
      <c r="FA965" s="401">
        <f>FA970</f>
        <v/>
      </c>
      <c r="FB965" s="401">
        <f>FB970</f>
        <v/>
      </c>
      <c r="FC965" s="401">
        <f>FC970</f>
        <v/>
      </c>
      <c r="FD965" s="401">
        <f>FD970</f>
        <v/>
      </c>
      <c r="FE965" s="401">
        <f>FE970</f>
        <v/>
      </c>
      <c r="FF965" s="401">
        <f>FF970</f>
        <v/>
      </c>
      <c r="FG965" s="401">
        <f>FG970</f>
        <v/>
      </c>
      <c r="FH965" s="401">
        <f>FH970</f>
        <v/>
      </c>
      <c r="FI965" s="401">
        <f>FI970</f>
        <v/>
      </c>
      <c r="FJ965" s="401">
        <f>FJ970</f>
        <v/>
      </c>
      <c r="FK965" s="401">
        <f>FK970</f>
        <v/>
      </c>
      <c r="FL965" s="401">
        <f>FL970</f>
        <v/>
      </c>
      <c r="FM965" s="401">
        <f>FM970</f>
        <v/>
      </c>
      <c r="FN965" s="401">
        <f>FN970</f>
        <v/>
      </c>
      <c r="FO965" s="401">
        <f>FO970</f>
        <v/>
      </c>
      <c r="FP965" s="401">
        <f>FP970</f>
        <v/>
      </c>
      <c r="FQ965" s="401">
        <f>FQ970</f>
        <v/>
      </c>
      <c r="FR965" s="401">
        <f>FR970</f>
        <v/>
      </c>
      <c r="FS965" s="401">
        <f>FS970</f>
        <v/>
      </c>
      <c r="FT965" s="401">
        <f>FT970</f>
        <v/>
      </c>
      <c r="FU965" s="401">
        <f>FU970</f>
        <v/>
      </c>
      <c r="FV965" s="401">
        <f>FV970</f>
        <v/>
      </c>
      <c r="FW965" s="401">
        <f>FW970</f>
        <v/>
      </c>
      <c r="FX965" s="401">
        <f>FX970</f>
        <v/>
      </c>
      <c r="FY965" s="401">
        <f>FY970</f>
        <v/>
      </c>
      <c r="FZ965" s="401">
        <f>FZ970</f>
        <v/>
      </c>
      <c r="GA965" s="401">
        <f>GA970</f>
        <v/>
      </c>
      <c r="GB965" s="401">
        <f>GB970</f>
        <v/>
      </c>
      <c r="GC965" s="401">
        <f>GC970</f>
        <v/>
      </c>
      <c r="GD965" s="401">
        <f>GD970</f>
        <v/>
      </c>
      <c r="GE965" s="401">
        <f>GE970</f>
        <v/>
      </c>
      <c r="GF965" s="401">
        <f>GF970</f>
        <v/>
      </c>
      <c r="GG965" s="401">
        <f>GG970</f>
        <v/>
      </c>
      <c r="GH965" s="401">
        <f>GH970</f>
        <v/>
      </c>
      <c r="GI965" s="401">
        <f>GI970</f>
        <v/>
      </c>
      <c r="GJ965" s="401">
        <f>GJ970</f>
        <v/>
      </c>
      <c r="GK965" s="401">
        <f>GK970</f>
        <v/>
      </c>
      <c r="GL965" s="401">
        <f>GL970</f>
        <v/>
      </c>
      <c r="GM965" s="401">
        <f>GM970</f>
        <v/>
      </c>
      <c r="GN965" s="401">
        <f>GN970</f>
        <v/>
      </c>
      <c r="GO965" s="401">
        <f>GO970</f>
        <v/>
      </c>
      <c r="GP965" s="401">
        <f>GP970</f>
        <v/>
      </c>
      <c r="GQ965" s="401">
        <f>GQ970</f>
        <v/>
      </c>
      <c r="GR965" s="401">
        <f>GR970</f>
        <v/>
      </c>
      <c r="GS965" s="401">
        <f>GS970</f>
        <v/>
      </c>
      <c r="GT965" s="401">
        <f>GT970</f>
        <v/>
      </c>
      <c r="GU965" s="401">
        <f>GU970</f>
        <v/>
      </c>
      <c r="GV965" s="401">
        <f>GV970</f>
        <v/>
      </c>
      <c r="GW965" s="401">
        <f>GW970</f>
        <v/>
      </c>
      <c r="GX965" s="401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400" t="n">
        <v>51</v>
      </c>
      <c r="B970" s="400">
        <f>B963</f>
        <v/>
      </c>
      <c r="C970" s="400">
        <f>A963</f>
        <v/>
      </c>
      <c r="D970" s="400">
        <f>ROW(A963)</f>
        <v/>
      </c>
      <c r="E970" s="400" t="n"/>
      <c r="F970" s="400">
        <f>IF(F963&lt;&gt;"",F963,"")</f>
        <v/>
      </c>
      <c r="G970" s="400">
        <f>IF(G963&lt;&gt;"",G963,"")</f>
        <v/>
      </c>
      <c r="H970" s="400" t="n">
        <v>0</v>
      </c>
      <c r="I970" s="400" t="n"/>
      <c r="J970" s="400" t="n"/>
      <c r="K970" s="400" t="n"/>
      <c r="L970" s="400" t="n"/>
      <c r="M970" s="400" t="n"/>
      <c r="N970" s="400" t="n"/>
      <c r="O970" s="400" t="n">
        <v>0</v>
      </c>
      <c r="P970" s="400" t="n">
        <v>0</v>
      </c>
      <c r="Q970" s="400" t="n">
        <v>0</v>
      </c>
      <c r="R970" s="400" t="n">
        <v>0</v>
      </c>
      <c r="S970" s="400" t="n">
        <v>0</v>
      </c>
      <c r="T970" s="400" t="n">
        <v>0</v>
      </c>
      <c r="U970" s="400" t="n">
        <v>0</v>
      </c>
      <c r="V970" s="400" t="n">
        <v>0</v>
      </c>
      <c r="W970" s="400" t="n">
        <v>0</v>
      </c>
      <c r="X970" s="400" t="n">
        <v>0</v>
      </c>
      <c r="Y970" s="400" t="n">
        <v>0</v>
      </c>
      <c r="Z970" s="400" t="n"/>
      <c r="AA970" s="400" t="n"/>
      <c r="AB970" s="400" t="n"/>
      <c r="AC970" s="400" t="n"/>
      <c r="AD970" s="400" t="n"/>
      <c r="AE970" s="400" t="n"/>
      <c r="AF970" s="400" t="n"/>
      <c r="AG970" s="400" t="n"/>
      <c r="AH970" s="400" t="n"/>
      <c r="AI970" s="400" t="n"/>
      <c r="AJ970" s="400" t="n"/>
      <c r="AK970" s="400" t="n"/>
      <c r="AL970" s="400" t="n"/>
      <c r="AM970" s="400" t="n"/>
      <c r="AN970" s="400" t="n"/>
      <c r="AO970" s="400">
        <f>ROUND(BX970,0)</f>
        <v/>
      </c>
      <c r="AP970" s="400">
        <f>ROUND(BY970,0)</f>
        <v/>
      </c>
      <c r="AQ970" s="400">
        <f>ROUND(BZ970,0)</f>
        <v/>
      </c>
      <c r="AR970" s="400">
        <f>ROUND(CA970,0)</f>
        <v/>
      </c>
      <c r="AS970" s="400">
        <f>ROUND(CB970,0)</f>
        <v/>
      </c>
      <c r="AT970" s="400">
        <f>ROUND(CC970,0)</f>
        <v/>
      </c>
      <c r="AU970" s="400">
        <f>ROUND(CD970,0)</f>
        <v/>
      </c>
      <c r="AV970" s="400">
        <f>ROUND(CE970,0)</f>
        <v/>
      </c>
      <c r="AW970" s="400">
        <f>ROUND(CF970,0)</f>
        <v/>
      </c>
      <c r="AX970" s="400">
        <f>ROUND(CG970,0)</f>
        <v/>
      </c>
      <c r="AY970" s="400">
        <f>ROUND(CH970,0)</f>
        <v/>
      </c>
      <c r="AZ970" s="400">
        <f>ROUND(CI970,0)</f>
        <v/>
      </c>
      <c r="BA970" s="400">
        <f>ROUND(CJ970,0)</f>
        <v/>
      </c>
      <c r="BB970" s="400">
        <f>ROUND(CK970,0)</f>
        <v/>
      </c>
      <c r="BC970" s="400">
        <f>ROUND(CL970,0)</f>
        <v/>
      </c>
      <c r="BD970" s="400">
        <f>ROUND(CM970,0)</f>
        <v/>
      </c>
      <c r="BE970" s="400" t="n"/>
      <c r="BF970" s="400" t="n"/>
      <c r="BG970" s="400" t="n"/>
      <c r="BH970" s="400" t="n"/>
      <c r="BI970" s="400" t="n"/>
      <c r="BJ970" s="400" t="n"/>
      <c r="BK970" s="400" t="n"/>
      <c r="BL970" s="400" t="n"/>
      <c r="BM970" s="400" t="n"/>
      <c r="BN970" s="400" t="n"/>
      <c r="BO970" s="400" t="n"/>
      <c r="BP970" s="400" t="n"/>
      <c r="BQ970" s="400" t="n"/>
      <c r="BR970" s="400" t="n"/>
      <c r="BS970" s="400" t="n"/>
      <c r="BT970" s="400" t="n"/>
      <c r="BU970" s="400" t="n"/>
      <c r="BV970" s="400" t="n"/>
      <c r="BW970" s="400" t="n"/>
      <c r="BX970" s="400" t="n"/>
      <c r="BY970" s="400" t="n"/>
      <c r="BZ970" s="400" t="n"/>
      <c r="CA970" s="400" t="n"/>
      <c r="CB970" s="400" t="n"/>
      <c r="CC970" s="400" t="n"/>
      <c r="CD970" s="400" t="n"/>
      <c r="CE970" s="400" t="n"/>
      <c r="CF970" s="400" t="n"/>
      <c r="CG970" s="400" t="n"/>
      <c r="CH970" s="400" t="n"/>
      <c r="CI970" s="400" t="n"/>
      <c r="CJ970" s="400" t="n"/>
      <c r="CK970" s="400" t="n"/>
      <c r="CL970" s="400" t="n"/>
      <c r="CM970" s="400" t="n"/>
      <c r="CN970" s="400" t="n"/>
      <c r="CO970" s="400" t="n"/>
      <c r="CP970" s="400" t="n"/>
      <c r="CQ970" s="400" t="n"/>
      <c r="CR970" s="400" t="n"/>
      <c r="CS970" s="400" t="n"/>
      <c r="CT970" s="400" t="n"/>
      <c r="CU970" s="400" t="n"/>
      <c r="CV970" s="400" t="n"/>
      <c r="CW970" s="400" t="n"/>
      <c r="CX970" s="400" t="n"/>
      <c r="CY970" s="400" t="n"/>
      <c r="CZ970" s="400" t="n"/>
      <c r="DA970" s="400" t="n"/>
      <c r="DB970" s="400" t="n"/>
      <c r="DC970" s="400" t="n"/>
      <c r="DD970" s="400" t="n"/>
      <c r="DE970" s="400" t="n"/>
      <c r="DF970" s="400" t="n"/>
      <c r="DG970" s="401" t="n"/>
      <c r="DH970" s="401" t="n"/>
      <c r="DI970" s="401" t="n"/>
      <c r="DJ970" s="401" t="n"/>
      <c r="DK970" s="401" t="n"/>
      <c r="DL970" s="401" t="n"/>
      <c r="DM970" s="401" t="n"/>
      <c r="DN970" s="401" t="n"/>
      <c r="DO970" s="401" t="n"/>
      <c r="DP970" s="401" t="n"/>
      <c r="DQ970" s="401" t="n"/>
      <c r="DR970" s="401" t="n"/>
      <c r="DS970" s="401" t="n"/>
      <c r="DT970" s="401" t="n"/>
      <c r="DU970" s="401" t="n"/>
      <c r="DV970" s="401" t="n"/>
      <c r="DW970" s="401" t="n"/>
      <c r="DX970" s="401" t="n"/>
      <c r="DY970" s="401" t="n"/>
      <c r="DZ970" s="401" t="n"/>
      <c r="EA970" s="401" t="n"/>
      <c r="EB970" s="401" t="n"/>
      <c r="EC970" s="401" t="n"/>
      <c r="ED970" s="401" t="n"/>
      <c r="EE970" s="401" t="n"/>
      <c r="EF970" s="401" t="n"/>
      <c r="EG970" s="401" t="n"/>
      <c r="EH970" s="401" t="n"/>
      <c r="EI970" s="401" t="n"/>
      <c r="EJ970" s="401" t="n"/>
      <c r="EK970" s="401" t="n"/>
      <c r="EL970" s="401" t="n"/>
      <c r="EM970" s="401" t="n"/>
      <c r="EN970" s="401" t="n"/>
      <c r="EO970" s="401" t="n"/>
      <c r="EP970" s="401" t="n"/>
      <c r="EQ970" s="401" t="n"/>
      <c r="ER970" s="401" t="n"/>
      <c r="ES970" s="401" t="n"/>
      <c r="ET970" s="401" t="n"/>
      <c r="EU970" s="401" t="n"/>
      <c r="EV970" s="401" t="n"/>
      <c r="EW970" s="401" t="n"/>
      <c r="EX970" s="401" t="n"/>
      <c r="EY970" s="401" t="n"/>
      <c r="EZ970" s="401" t="n"/>
      <c r="FA970" s="401" t="n"/>
      <c r="FB970" s="401" t="n"/>
      <c r="FC970" s="401" t="n"/>
      <c r="FD970" s="401" t="n"/>
      <c r="FE970" s="401" t="n"/>
      <c r="FF970" s="401" t="n"/>
      <c r="FG970" s="401" t="n"/>
      <c r="FH970" s="401" t="n"/>
      <c r="FI970" s="401" t="n"/>
      <c r="FJ970" s="401" t="n"/>
      <c r="FK970" s="401" t="n"/>
      <c r="FL970" s="401" t="n"/>
      <c r="FM970" s="401" t="n"/>
      <c r="FN970" s="401" t="n"/>
      <c r="FO970" s="401" t="n"/>
      <c r="FP970" s="401" t="n"/>
      <c r="FQ970" s="401" t="n"/>
      <c r="FR970" s="401" t="n"/>
      <c r="FS970" s="401" t="n"/>
      <c r="FT970" s="401" t="n"/>
      <c r="FU970" s="401" t="n"/>
      <c r="FV970" s="401" t="n"/>
      <c r="FW970" s="401" t="n"/>
      <c r="FX970" s="401" t="n"/>
      <c r="FY970" s="401" t="n"/>
      <c r="FZ970" s="401" t="n"/>
      <c r="GA970" s="401" t="n"/>
      <c r="GB970" s="401" t="n"/>
      <c r="GC970" s="401" t="n"/>
      <c r="GD970" s="401" t="n"/>
      <c r="GE970" s="401" t="n"/>
      <c r="GF970" s="401" t="n"/>
      <c r="GG970" s="401" t="n"/>
      <c r="GH970" s="401" t="n"/>
      <c r="GI970" s="401" t="n"/>
      <c r="GJ970" s="401" t="n"/>
      <c r="GK970" s="401" t="n"/>
      <c r="GL970" s="401" t="n"/>
      <c r="GM970" s="401" t="n"/>
      <c r="GN970" s="401" t="n"/>
      <c r="GO970" s="401" t="n"/>
      <c r="GP970" s="401" t="n"/>
      <c r="GQ970" s="401" t="n"/>
      <c r="GR970" s="401" t="n"/>
      <c r="GS970" s="401" t="n"/>
      <c r="GT970" s="401" t="n"/>
      <c r="GU970" s="401" t="n"/>
      <c r="GV970" s="401" t="n"/>
      <c r="GW970" s="401" t="n"/>
      <c r="GX970" s="401" t="n">
        <v>0</v>
      </c>
    </row>
    <row r="971"/>
    <row r="972">
      <c r="A972" s="402" t="n">
        <v>50</v>
      </c>
      <c r="B972" s="402" t="n">
        <v>0</v>
      </c>
      <c r="C972" s="402" t="n">
        <v>0</v>
      </c>
      <c r="D972" s="402" t="n">
        <v>1</v>
      </c>
      <c r="E972" s="402" t="n">
        <v>201</v>
      </c>
      <c r="F972" s="402">
        <f>ROUND(Source!O970,O972)</f>
        <v/>
      </c>
      <c r="G972" s="402" t="inlineStr">
        <is>
          <t>ПЗ</t>
        </is>
      </c>
      <c r="H972" s="402" t="inlineStr">
        <is>
          <t>Прямые затраты</t>
        </is>
      </c>
      <c r="I972" s="402" t="n"/>
      <c r="J972" s="402" t="n"/>
      <c r="K972" s="402" t="n">
        <v>201</v>
      </c>
      <c r="L972" s="402" t="n">
        <v>1</v>
      </c>
      <c r="M972" s="402" t="n">
        <v>3</v>
      </c>
      <c r="N972" s="402" t="inlineStr"/>
      <c r="O972" s="402" t="n">
        <v>0</v>
      </c>
      <c r="P972" s="402" t="n"/>
      <c r="Q972" s="402" t="n"/>
      <c r="R972" s="402" t="n"/>
      <c r="S972" s="402" t="n"/>
      <c r="T972" s="402" t="n"/>
      <c r="U972" s="402" t="n"/>
      <c r="V972" s="402" t="n"/>
      <c r="W972" s="402" t="n">
        <v>0</v>
      </c>
      <c r="X972" s="402" t="n">
        <v>1</v>
      </c>
      <c r="Y972" s="402" t="n">
        <v>0</v>
      </c>
      <c r="Z972" s="402" t="n"/>
      <c r="AA972" s="402" t="n"/>
      <c r="AB972" s="402" t="n"/>
    </row>
    <row r="973">
      <c r="A973" s="402" t="n">
        <v>50</v>
      </c>
      <c r="B973" s="402" t="n">
        <v>0</v>
      </c>
      <c r="C973" s="402" t="n">
        <v>0</v>
      </c>
      <c r="D973" s="402" t="n">
        <v>1</v>
      </c>
      <c r="E973" s="402" t="n">
        <v>202</v>
      </c>
      <c r="F973" s="402">
        <f>ROUND(Source!P970,O973)</f>
        <v/>
      </c>
      <c r="G973" s="402" t="inlineStr">
        <is>
          <t>СтМатОб</t>
        </is>
      </c>
      <c r="H973" s="402" t="inlineStr">
        <is>
          <t>Стоимость материальных ресурсов (всего)</t>
        </is>
      </c>
      <c r="I973" s="402" t="n"/>
      <c r="J973" s="402" t="n"/>
      <c r="K973" s="402" t="n">
        <v>202</v>
      </c>
      <c r="L973" s="402" t="n">
        <v>2</v>
      </c>
      <c r="M973" s="402" t="n">
        <v>3</v>
      </c>
      <c r="N973" s="402" t="inlineStr"/>
      <c r="O973" s="402" t="n">
        <v>0</v>
      </c>
      <c r="P973" s="402" t="n"/>
      <c r="Q973" s="402" t="n"/>
      <c r="R973" s="402" t="n"/>
      <c r="S973" s="402" t="n"/>
      <c r="T973" s="402" t="n"/>
      <c r="U973" s="402" t="n"/>
      <c r="V973" s="402" t="n"/>
      <c r="W973" s="402" t="n">
        <v>0</v>
      </c>
      <c r="X973" s="402" t="n">
        <v>1</v>
      </c>
      <c r="Y973" s="402" t="n">
        <v>0</v>
      </c>
      <c r="Z973" s="402" t="n"/>
      <c r="AA973" s="402" t="n"/>
      <c r="AB973" s="402" t="n"/>
    </row>
    <row r="974">
      <c r="A974" s="402" t="n">
        <v>50</v>
      </c>
      <c r="B974" s="402" t="n">
        <v>0</v>
      </c>
      <c r="C974" s="402" t="n">
        <v>0</v>
      </c>
      <c r="D974" s="402" t="n">
        <v>1</v>
      </c>
      <c r="E974" s="402" t="n">
        <v>222</v>
      </c>
      <c r="F974" s="402">
        <f>ROUND(Source!AO970,O974)</f>
        <v/>
      </c>
      <c r="G974" s="402" t="inlineStr">
        <is>
          <t>СтМатОбЗак</t>
        </is>
      </c>
      <c r="H974" s="402" t="inlineStr">
        <is>
          <t>Стоимость материалов и оборудования заказчика</t>
        </is>
      </c>
      <c r="I974" s="402" t="n"/>
      <c r="J974" s="402" t="n"/>
      <c r="K974" s="402" t="n">
        <v>222</v>
      </c>
      <c r="L974" s="402" t="n">
        <v>3</v>
      </c>
      <c r="M974" s="402" t="n">
        <v>3</v>
      </c>
      <c r="N974" s="402" t="inlineStr"/>
      <c r="O974" s="402" t="n">
        <v>0</v>
      </c>
      <c r="P974" s="402" t="n"/>
      <c r="Q974" s="402" t="n"/>
      <c r="R974" s="402" t="n"/>
      <c r="S974" s="402" t="n"/>
      <c r="T974" s="402" t="n"/>
      <c r="U974" s="402" t="n"/>
      <c r="V974" s="402" t="n"/>
      <c r="W974" s="402" t="n">
        <v>0</v>
      </c>
      <c r="X974" s="402" t="n">
        <v>1</v>
      </c>
      <c r="Y974" s="402" t="n">
        <v>0</v>
      </c>
      <c r="Z974" s="402" t="n"/>
      <c r="AA974" s="402" t="n"/>
      <c r="AB974" s="402" t="n"/>
    </row>
    <row r="975">
      <c r="A975" s="402" t="n">
        <v>50</v>
      </c>
      <c r="B975" s="402" t="n">
        <v>0</v>
      </c>
      <c r="C975" s="402" t="n">
        <v>0</v>
      </c>
      <c r="D975" s="402" t="n">
        <v>1</v>
      </c>
      <c r="E975" s="402" t="n">
        <v>225</v>
      </c>
      <c r="F975" s="402">
        <f>ROUND(Source!AV970,O975)</f>
        <v/>
      </c>
      <c r="G975" s="402" t="inlineStr">
        <is>
          <t>СтМатОбПод</t>
        </is>
      </c>
      <c r="H975" s="402" t="inlineStr">
        <is>
          <t>Стоимость материалов и оборудования подрядчика</t>
        </is>
      </c>
      <c r="I975" s="402" t="n"/>
      <c r="J975" s="402" t="n"/>
      <c r="K975" s="402" t="n">
        <v>225</v>
      </c>
      <c r="L975" s="402" t="n">
        <v>4</v>
      </c>
      <c r="M975" s="402" t="n">
        <v>3</v>
      </c>
      <c r="N975" s="402" t="inlineStr"/>
      <c r="O975" s="402" t="n">
        <v>0</v>
      </c>
      <c r="P975" s="402" t="n"/>
      <c r="Q975" s="402" t="n"/>
      <c r="R975" s="402" t="n"/>
      <c r="S975" s="402" t="n"/>
      <c r="T975" s="402" t="n"/>
      <c r="U975" s="402" t="n"/>
      <c r="V975" s="402" t="n"/>
      <c r="W975" s="402" t="n">
        <v>0</v>
      </c>
      <c r="X975" s="402" t="n">
        <v>1</v>
      </c>
      <c r="Y975" s="402" t="n">
        <v>0</v>
      </c>
      <c r="Z975" s="402" t="n"/>
      <c r="AA975" s="402" t="n"/>
      <c r="AB975" s="402" t="n"/>
    </row>
    <row r="976">
      <c r="A976" s="402" t="n">
        <v>50</v>
      </c>
      <c r="B976" s="402" t="n">
        <v>0</v>
      </c>
      <c r="C976" s="402" t="n">
        <v>0</v>
      </c>
      <c r="D976" s="402" t="n">
        <v>1</v>
      </c>
      <c r="E976" s="402" t="n">
        <v>226</v>
      </c>
      <c r="F976" s="402">
        <f>ROUND(Source!AW970,O976)</f>
        <v/>
      </c>
      <c r="G976" s="402" t="inlineStr">
        <is>
          <t>СтМат</t>
        </is>
      </c>
      <c r="H976" s="402" t="inlineStr">
        <is>
          <t>Стоимость материалов (всего)</t>
        </is>
      </c>
      <c r="I976" s="402" t="n"/>
      <c r="J976" s="402" t="n"/>
      <c r="K976" s="402" t="n">
        <v>226</v>
      </c>
      <c r="L976" s="402" t="n">
        <v>5</v>
      </c>
      <c r="M976" s="402" t="n">
        <v>3</v>
      </c>
      <c r="N976" s="402" t="inlineStr"/>
      <c r="O976" s="402" t="n">
        <v>0</v>
      </c>
      <c r="P976" s="402" t="n"/>
      <c r="Q976" s="402" t="n"/>
      <c r="R976" s="402" t="n"/>
      <c r="S976" s="402" t="n"/>
      <c r="T976" s="402" t="n"/>
      <c r="U976" s="402" t="n"/>
      <c r="V976" s="402" t="n"/>
      <c r="W976" s="402" t="n">
        <v>0</v>
      </c>
      <c r="X976" s="402" t="n">
        <v>1</v>
      </c>
      <c r="Y976" s="402" t="n">
        <v>0</v>
      </c>
      <c r="Z976" s="402" t="n"/>
      <c r="AA976" s="402" t="n"/>
      <c r="AB976" s="402" t="n"/>
    </row>
    <row r="977">
      <c r="A977" s="402" t="n">
        <v>50</v>
      </c>
      <c r="B977" s="402" t="n">
        <v>0</v>
      </c>
      <c r="C977" s="402" t="n">
        <v>0</v>
      </c>
      <c r="D977" s="402" t="n">
        <v>1</v>
      </c>
      <c r="E977" s="402" t="n">
        <v>227</v>
      </c>
      <c r="F977" s="402">
        <f>ROUND(Source!AX970,O977)</f>
        <v/>
      </c>
      <c r="G977" s="402" t="inlineStr">
        <is>
          <t>СтМатЗак</t>
        </is>
      </c>
      <c r="H977" s="402" t="inlineStr">
        <is>
          <t>Стоимость материалов заказчика</t>
        </is>
      </c>
      <c r="I977" s="402" t="n"/>
      <c r="J977" s="402" t="n"/>
      <c r="K977" s="402" t="n">
        <v>227</v>
      </c>
      <c r="L977" s="402" t="n">
        <v>6</v>
      </c>
      <c r="M977" s="402" t="n">
        <v>3</v>
      </c>
      <c r="N977" s="402" t="inlineStr"/>
      <c r="O977" s="402" t="n">
        <v>0</v>
      </c>
      <c r="P977" s="402" t="n"/>
      <c r="Q977" s="402" t="n"/>
      <c r="R977" s="402" t="n"/>
      <c r="S977" s="402" t="n"/>
      <c r="T977" s="402" t="n"/>
      <c r="U977" s="402" t="n"/>
      <c r="V977" s="402" t="n"/>
      <c r="W977" s="402" t="n">
        <v>0</v>
      </c>
      <c r="X977" s="402" t="n">
        <v>1</v>
      </c>
      <c r="Y977" s="402" t="n">
        <v>0</v>
      </c>
      <c r="Z977" s="402" t="n"/>
      <c r="AA977" s="402" t="n"/>
      <c r="AB977" s="402" t="n"/>
    </row>
    <row r="978">
      <c r="A978" s="402" t="n">
        <v>50</v>
      </c>
      <c r="B978" s="402" t="n">
        <v>0</v>
      </c>
      <c r="C978" s="402" t="n">
        <v>0</v>
      </c>
      <c r="D978" s="402" t="n">
        <v>1</v>
      </c>
      <c r="E978" s="402" t="n">
        <v>228</v>
      </c>
      <c r="F978" s="402">
        <f>ROUND(Source!AY970,O978)</f>
        <v/>
      </c>
      <c r="G978" s="402" t="inlineStr">
        <is>
          <t>СтМатПод</t>
        </is>
      </c>
      <c r="H978" s="402" t="inlineStr">
        <is>
          <t>Стоимость материалов подрядчика</t>
        </is>
      </c>
      <c r="I978" s="402" t="n"/>
      <c r="J978" s="402" t="n"/>
      <c r="K978" s="402" t="n">
        <v>228</v>
      </c>
      <c r="L978" s="402" t="n">
        <v>7</v>
      </c>
      <c r="M978" s="402" t="n">
        <v>3</v>
      </c>
      <c r="N978" s="402" t="inlineStr"/>
      <c r="O978" s="402" t="n">
        <v>0</v>
      </c>
      <c r="P978" s="402" t="n"/>
      <c r="Q978" s="402" t="n"/>
      <c r="R978" s="402" t="n"/>
      <c r="S978" s="402" t="n"/>
      <c r="T978" s="402" t="n"/>
      <c r="U978" s="402" t="n"/>
      <c r="V978" s="402" t="n"/>
      <c r="W978" s="402" t="n">
        <v>0</v>
      </c>
      <c r="X978" s="402" t="n">
        <v>1</v>
      </c>
      <c r="Y978" s="402" t="n">
        <v>0</v>
      </c>
      <c r="Z978" s="402" t="n"/>
      <c r="AA978" s="402" t="n"/>
      <c r="AB978" s="402" t="n"/>
    </row>
    <row r="979">
      <c r="A979" s="402" t="n">
        <v>50</v>
      </c>
      <c r="B979" s="402" t="n">
        <v>0</v>
      </c>
      <c r="C979" s="402" t="n">
        <v>0</v>
      </c>
      <c r="D979" s="402" t="n">
        <v>1</v>
      </c>
      <c r="E979" s="402" t="n">
        <v>216</v>
      </c>
      <c r="F979" s="402">
        <f>ROUND(Source!AP970,O979)</f>
        <v/>
      </c>
      <c r="G979" s="402" t="inlineStr">
        <is>
          <t>Оборуд</t>
        </is>
      </c>
      <c r="H979" s="402" t="inlineStr">
        <is>
          <t>Стоимость оборудования (всего)</t>
        </is>
      </c>
      <c r="I979" s="402" t="n"/>
      <c r="J979" s="402" t="n"/>
      <c r="K979" s="402" t="n">
        <v>216</v>
      </c>
      <c r="L979" s="402" t="n">
        <v>8</v>
      </c>
      <c r="M979" s="402" t="n">
        <v>3</v>
      </c>
      <c r="N979" s="402" t="inlineStr"/>
      <c r="O979" s="402" t="n">
        <v>0</v>
      </c>
      <c r="P979" s="402" t="n"/>
      <c r="Q979" s="402" t="n"/>
      <c r="R979" s="402" t="n"/>
      <c r="S979" s="402" t="n"/>
      <c r="T979" s="402" t="n"/>
      <c r="U979" s="402" t="n"/>
      <c r="V979" s="402" t="n"/>
      <c r="W979" s="402" t="n">
        <v>0</v>
      </c>
      <c r="X979" s="402" t="n">
        <v>1</v>
      </c>
      <c r="Y979" s="402" t="n">
        <v>0</v>
      </c>
      <c r="Z979" s="402" t="n"/>
      <c r="AA979" s="402" t="n"/>
      <c r="AB979" s="402" t="n"/>
    </row>
    <row r="980">
      <c r="A980" s="402" t="n">
        <v>50</v>
      </c>
      <c r="B980" s="402" t="n">
        <v>0</v>
      </c>
      <c r="C980" s="402" t="n">
        <v>0</v>
      </c>
      <c r="D980" s="402" t="n">
        <v>1</v>
      </c>
      <c r="E980" s="402" t="n">
        <v>223</v>
      </c>
      <c r="F980" s="402">
        <f>ROUND(Source!AQ970,O980)</f>
        <v/>
      </c>
      <c r="G980" s="402" t="inlineStr">
        <is>
          <t>ОборудЗак</t>
        </is>
      </c>
      <c r="H980" s="402" t="inlineStr">
        <is>
          <t>Стоимость оборудования заказчика</t>
        </is>
      </c>
      <c r="I980" s="402" t="n"/>
      <c r="J980" s="402" t="n"/>
      <c r="K980" s="402" t="n">
        <v>223</v>
      </c>
      <c r="L980" s="402" t="n">
        <v>9</v>
      </c>
      <c r="M980" s="402" t="n">
        <v>3</v>
      </c>
      <c r="N980" s="402" t="inlineStr"/>
      <c r="O980" s="402" t="n">
        <v>0</v>
      </c>
      <c r="P980" s="402" t="n"/>
      <c r="Q980" s="402" t="n"/>
      <c r="R980" s="402" t="n"/>
      <c r="S980" s="402" t="n"/>
      <c r="T980" s="402" t="n"/>
      <c r="U980" s="402" t="n"/>
      <c r="V980" s="402" t="n"/>
      <c r="W980" s="402" t="n">
        <v>0</v>
      </c>
      <c r="X980" s="402" t="n">
        <v>1</v>
      </c>
      <c r="Y980" s="402" t="n">
        <v>0</v>
      </c>
      <c r="Z980" s="402" t="n"/>
      <c r="AA980" s="402" t="n"/>
      <c r="AB980" s="402" t="n"/>
    </row>
    <row r="981">
      <c r="A981" s="402" t="n">
        <v>50</v>
      </c>
      <c r="B981" s="402" t="n">
        <v>0</v>
      </c>
      <c r="C981" s="402" t="n">
        <v>0</v>
      </c>
      <c r="D981" s="402" t="n">
        <v>1</v>
      </c>
      <c r="E981" s="402" t="n">
        <v>229</v>
      </c>
      <c r="F981" s="402">
        <f>ROUND(Source!AZ970,O981)</f>
        <v/>
      </c>
      <c r="G981" s="402" t="inlineStr">
        <is>
          <t>ОборудПод</t>
        </is>
      </c>
      <c r="H981" s="402" t="inlineStr">
        <is>
          <t>Стоимость оборудования подрядчика</t>
        </is>
      </c>
      <c r="I981" s="402" t="n"/>
      <c r="J981" s="402" t="n"/>
      <c r="K981" s="402" t="n">
        <v>229</v>
      </c>
      <c r="L981" s="402" t="n">
        <v>10</v>
      </c>
      <c r="M981" s="402" t="n">
        <v>3</v>
      </c>
      <c r="N981" s="402" t="inlineStr"/>
      <c r="O981" s="402" t="n">
        <v>0</v>
      </c>
      <c r="P981" s="402" t="n"/>
      <c r="Q981" s="402" t="n"/>
      <c r="R981" s="402" t="n"/>
      <c r="S981" s="402" t="n"/>
      <c r="T981" s="402" t="n"/>
      <c r="U981" s="402" t="n"/>
      <c r="V981" s="402" t="n"/>
      <c r="W981" s="402" t="n">
        <v>0</v>
      </c>
      <c r="X981" s="402" t="n">
        <v>1</v>
      </c>
      <c r="Y981" s="402" t="n">
        <v>0</v>
      </c>
      <c r="Z981" s="402" t="n"/>
      <c r="AA981" s="402" t="n"/>
      <c r="AB981" s="402" t="n"/>
    </row>
    <row r="982">
      <c r="A982" s="402" t="n">
        <v>50</v>
      </c>
      <c r="B982" s="402" t="n">
        <v>0</v>
      </c>
      <c r="C982" s="402" t="n">
        <v>0</v>
      </c>
      <c r="D982" s="402" t="n">
        <v>1</v>
      </c>
      <c r="E982" s="402" t="n">
        <v>203</v>
      </c>
      <c r="F982" s="402">
        <f>ROUND(Source!Q970,O982)</f>
        <v/>
      </c>
      <c r="G982" s="402" t="inlineStr">
        <is>
          <t>ЭММ</t>
        </is>
      </c>
      <c r="H982" s="402" t="inlineStr">
        <is>
          <t>Эксплуатация машин</t>
        </is>
      </c>
      <c r="I982" s="402" t="n"/>
      <c r="J982" s="402" t="n"/>
      <c r="K982" s="402" t="n">
        <v>203</v>
      </c>
      <c r="L982" s="402" t="n">
        <v>11</v>
      </c>
      <c r="M982" s="402" t="n">
        <v>3</v>
      </c>
      <c r="N982" s="402" t="inlineStr"/>
      <c r="O982" s="402" t="n">
        <v>0</v>
      </c>
      <c r="P982" s="402" t="n"/>
      <c r="Q982" s="402" t="n"/>
      <c r="R982" s="402" t="n"/>
      <c r="S982" s="402" t="n"/>
      <c r="T982" s="402" t="n"/>
      <c r="U982" s="402" t="n"/>
      <c r="V982" s="402" t="n"/>
      <c r="W982" s="402" t="n">
        <v>0</v>
      </c>
      <c r="X982" s="402" t="n">
        <v>1</v>
      </c>
      <c r="Y982" s="402" t="n">
        <v>0</v>
      </c>
      <c r="Z982" s="402" t="n"/>
      <c r="AA982" s="402" t="n"/>
      <c r="AB982" s="402" t="n"/>
    </row>
    <row r="983">
      <c r="A983" s="402" t="n">
        <v>50</v>
      </c>
      <c r="B983" s="402" t="n">
        <v>0</v>
      </c>
      <c r="C983" s="402" t="n">
        <v>0</v>
      </c>
      <c r="D983" s="402" t="n">
        <v>1</v>
      </c>
      <c r="E983" s="402" t="n">
        <v>231</v>
      </c>
      <c r="F983" s="402">
        <f>ROUND(Source!BB970,O983)</f>
        <v/>
      </c>
      <c r="G983" s="402" t="inlineStr">
        <is>
          <t>ЭММсНРиСП</t>
        </is>
      </c>
      <c r="H983" s="402" t="inlineStr">
        <is>
          <t>Эксплуатация машин по ТСН-2001.16</t>
        </is>
      </c>
      <c r="I983" s="402" t="n"/>
      <c r="J983" s="402" t="n"/>
      <c r="K983" s="402" t="n">
        <v>231</v>
      </c>
      <c r="L983" s="402" t="n">
        <v>12</v>
      </c>
      <c r="M983" s="402" t="n">
        <v>3</v>
      </c>
      <c r="N983" s="402" t="inlineStr"/>
      <c r="O983" s="402" t="n">
        <v>0</v>
      </c>
      <c r="P983" s="402" t="n"/>
      <c r="Q983" s="402" t="n"/>
      <c r="R983" s="402" t="n"/>
      <c r="S983" s="402" t="n"/>
      <c r="T983" s="402" t="n"/>
      <c r="U983" s="402" t="n"/>
      <c r="V983" s="402" t="n"/>
      <c r="W983" s="402" t="n">
        <v>0</v>
      </c>
      <c r="X983" s="402" t="n">
        <v>1</v>
      </c>
      <c r="Y983" s="402" t="n">
        <v>0</v>
      </c>
      <c r="Z983" s="402" t="n"/>
      <c r="AA983" s="402" t="n"/>
      <c r="AB983" s="402" t="n"/>
    </row>
    <row r="984">
      <c r="A984" s="402" t="n">
        <v>50</v>
      </c>
      <c r="B984" s="402" t="n">
        <v>0</v>
      </c>
      <c r="C984" s="402" t="n">
        <v>0</v>
      </c>
      <c r="D984" s="402" t="n">
        <v>1</v>
      </c>
      <c r="E984" s="402" t="n">
        <v>204</v>
      </c>
      <c r="F984" s="402">
        <f>ROUND(Source!R970,O984)</f>
        <v/>
      </c>
      <c r="G984" s="402" t="inlineStr">
        <is>
          <t>ЗПМ</t>
        </is>
      </c>
      <c r="H984" s="402" t="inlineStr">
        <is>
          <t>ЗП машинистов</t>
        </is>
      </c>
      <c r="I984" s="402" t="n"/>
      <c r="J984" s="402" t="n"/>
      <c r="K984" s="402" t="n">
        <v>204</v>
      </c>
      <c r="L984" s="402" t="n">
        <v>13</v>
      </c>
      <c r="M984" s="402" t="n">
        <v>3</v>
      </c>
      <c r="N984" s="402" t="inlineStr"/>
      <c r="O984" s="402" t="n">
        <v>0</v>
      </c>
      <c r="P984" s="402" t="n"/>
      <c r="Q984" s="402" t="n"/>
      <c r="R984" s="402" t="n"/>
      <c r="S984" s="402" t="n"/>
      <c r="T984" s="402" t="n"/>
      <c r="U984" s="402" t="n"/>
      <c r="V984" s="402" t="n"/>
      <c r="W984" s="402" t="n">
        <v>0</v>
      </c>
      <c r="X984" s="402" t="n">
        <v>1</v>
      </c>
      <c r="Y984" s="402" t="n">
        <v>0</v>
      </c>
      <c r="Z984" s="402" t="n"/>
      <c r="AA984" s="402" t="n"/>
      <c r="AB984" s="402" t="n"/>
    </row>
    <row r="985">
      <c r="A985" s="402" t="n">
        <v>50</v>
      </c>
      <c r="B985" s="402" t="n">
        <v>0</v>
      </c>
      <c r="C985" s="402" t="n">
        <v>0</v>
      </c>
      <c r="D985" s="402" t="n">
        <v>1</v>
      </c>
      <c r="E985" s="402" t="n">
        <v>205</v>
      </c>
      <c r="F985" s="402">
        <f>ROUND(Source!S970,O985)</f>
        <v/>
      </c>
      <c r="G985" s="402" t="inlineStr">
        <is>
          <t>ОЗП</t>
        </is>
      </c>
      <c r="H985" s="402" t="inlineStr">
        <is>
          <t>Основная ЗП рабочих</t>
        </is>
      </c>
      <c r="I985" s="402" t="n"/>
      <c r="J985" s="402" t="n"/>
      <c r="K985" s="402" t="n">
        <v>205</v>
      </c>
      <c r="L985" s="402" t="n">
        <v>14</v>
      </c>
      <c r="M985" s="402" t="n">
        <v>3</v>
      </c>
      <c r="N985" s="402" t="inlineStr"/>
      <c r="O985" s="402" t="n">
        <v>0</v>
      </c>
      <c r="P985" s="402" t="n"/>
      <c r="Q985" s="402" t="n"/>
      <c r="R985" s="402" t="n"/>
      <c r="S985" s="402" t="n"/>
      <c r="T985" s="402" t="n"/>
      <c r="U985" s="402" t="n"/>
      <c r="V985" s="402" t="n"/>
      <c r="W985" s="402" t="n">
        <v>0</v>
      </c>
      <c r="X985" s="402" t="n">
        <v>1</v>
      </c>
      <c r="Y985" s="402" t="n">
        <v>0</v>
      </c>
      <c r="Z985" s="402" t="n"/>
      <c r="AA985" s="402" t="n"/>
      <c r="AB985" s="402" t="n"/>
    </row>
    <row r="986">
      <c r="A986" s="402" t="n">
        <v>50</v>
      </c>
      <c r="B986" s="402" t="n">
        <v>0</v>
      </c>
      <c r="C986" s="402" t="n">
        <v>0</v>
      </c>
      <c r="D986" s="402" t="n">
        <v>1</v>
      </c>
      <c r="E986" s="402" t="n">
        <v>232</v>
      </c>
      <c r="F986" s="402">
        <f>ROUND(Source!BC970,O986)</f>
        <v/>
      </c>
      <c r="G986" s="402" t="inlineStr">
        <is>
          <t>ОЗПсНРиСП</t>
        </is>
      </c>
      <c r="H986" s="402" t="inlineStr">
        <is>
          <t>Основная ЗП рабочих по ТСН-2001.16</t>
        </is>
      </c>
      <c r="I986" s="402" t="n"/>
      <c r="J986" s="402" t="n"/>
      <c r="K986" s="402" t="n">
        <v>232</v>
      </c>
      <c r="L986" s="402" t="n">
        <v>15</v>
      </c>
      <c r="M986" s="402" t="n">
        <v>3</v>
      </c>
      <c r="N986" s="402" t="inlineStr"/>
      <c r="O986" s="402" t="n">
        <v>0</v>
      </c>
      <c r="P986" s="402" t="n"/>
      <c r="Q986" s="402" t="n"/>
      <c r="R986" s="402" t="n"/>
      <c r="S986" s="402" t="n"/>
      <c r="T986" s="402" t="n"/>
      <c r="U986" s="402" t="n"/>
      <c r="V986" s="402" t="n"/>
      <c r="W986" s="402" t="n">
        <v>0</v>
      </c>
      <c r="X986" s="402" t="n">
        <v>1</v>
      </c>
      <c r="Y986" s="402" t="n">
        <v>0</v>
      </c>
      <c r="Z986" s="402" t="n"/>
      <c r="AA986" s="402" t="n"/>
      <c r="AB986" s="402" t="n"/>
    </row>
    <row r="987">
      <c r="A987" s="402" t="n">
        <v>50</v>
      </c>
      <c r="B987" s="402" t="n">
        <v>0</v>
      </c>
      <c r="C987" s="402" t="n">
        <v>0</v>
      </c>
      <c r="D987" s="402" t="n">
        <v>1</v>
      </c>
      <c r="E987" s="402" t="n">
        <v>214</v>
      </c>
      <c r="F987" s="402">
        <f>ROUND(Source!AS970,O987)</f>
        <v/>
      </c>
      <c r="G987" s="402" t="inlineStr">
        <is>
          <t>Строит</t>
        </is>
      </c>
      <c r="H987" s="402" t="inlineStr">
        <is>
          <t>Строительные работы с НР и СП</t>
        </is>
      </c>
      <c r="I987" s="402" t="n"/>
      <c r="J987" s="402" t="n"/>
      <c r="K987" s="402" t="n">
        <v>214</v>
      </c>
      <c r="L987" s="402" t="n">
        <v>16</v>
      </c>
      <c r="M987" s="402" t="n">
        <v>3</v>
      </c>
      <c r="N987" s="402" t="inlineStr"/>
      <c r="O987" s="402" t="n">
        <v>0</v>
      </c>
      <c r="P987" s="402" t="n"/>
      <c r="Q987" s="402" t="n"/>
      <c r="R987" s="402" t="n"/>
      <c r="S987" s="402" t="n"/>
      <c r="T987" s="402" t="n"/>
      <c r="U987" s="402" t="n"/>
      <c r="V987" s="402" t="n"/>
      <c r="W987" s="402" t="n">
        <v>0</v>
      </c>
      <c r="X987" s="402" t="n">
        <v>1</v>
      </c>
      <c r="Y987" s="402" t="n">
        <v>0</v>
      </c>
      <c r="Z987" s="402" t="n"/>
      <c r="AA987" s="402" t="n"/>
      <c r="AB987" s="402" t="n"/>
    </row>
    <row r="988">
      <c r="A988" s="402" t="n">
        <v>50</v>
      </c>
      <c r="B988" s="402" t="n">
        <v>0</v>
      </c>
      <c r="C988" s="402" t="n">
        <v>0</v>
      </c>
      <c r="D988" s="402" t="n">
        <v>1</v>
      </c>
      <c r="E988" s="402" t="n">
        <v>215</v>
      </c>
      <c r="F988" s="402">
        <f>ROUND(Source!AT970,O988)</f>
        <v/>
      </c>
      <c r="G988" s="402" t="inlineStr">
        <is>
          <t>Монтаж</t>
        </is>
      </c>
      <c r="H988" s="402" t="inlineStr">
        <is>
          <t>Монтажные работы с НР и СП</t>
        </is>
      </c>
      <c r="I988" s="402" t="n"/>
      <c r="J988" s="402" t="n"/>
      <c r="K988" s="402" t="n">
        <v>215</v>
      </c>
      <c r="L988" s="402" t="n">
        <v>17</v>
      </c>
      <c r="M988" s="402" t="n">
        <v>3</v>
      </c>
      <c r="N988" s="402" t="inlineStr"/>
      <c r="O988" s="402" t="n">
        <v>0</v>
      </c>
      <c r="P988" s="402" t="n"/>
      <c r="Q988" s="402" t="n"/>
      <c r="R988" s="402" t="n"/>
      <c r="S988" s="402" t="n"/>
      <c r="T988" s="402" t="n"/>
      <c r="U988" s="402" t="n"/>
      <c r="V988" s="402" t="n"/>
      <c r="W988" s="402" t="n">
        <v>0</v>
      </c>
      <c r="X988" s="402" t="n">
        <v>1</v>
      </c>
      <c r="Y988" s="402" t="n">
        <v>0</v>
      </c>
      <c r="Z988" s="402" t="n"/>
      <c r="AA988" s="402" t="n"/>
      <c r="AB988" s="402" t="n"/>
    </row>
    <row r="989">
      <c r="A989" s="402" t="n">
        <v>50</v>
      </c>
      <c r="B989" s="402" t="n">
        <v>0</v>
      </c>
      <c r="C989" s="402" t="n">
        <v>0</v>
      </c>
      <c r="D989" s="402" t="n">
        <v>1</v>
      </c>
      <c r="E989" s="402" t="n">
        <v>217</v>
      </c>
      <c r="F989" s="402">
        <f>ROUND(Source!AU970,O989)</f>
        <v/>
      </c>
      <c r="G989" s="402" t="inlineStr">
        <is>
          <t>Прочие</t>
        </is>
      </c>
      <c r="H989" s="402" t="inlineStr">
        <is>
          <t>Прочие работы с НР и СП</t>
        </is>
      </c>
      <c r="I989" s="402" t="n"/>
      <c r="J989" s="402" t="n"/>
      <c r="K989" s="402" t="n">
        <v>217</v>
      </c>
      <c r="L989" s="402" t="n">
        <v>18</v>
      </c>
      <c r="M989" s="402" t="n">
        <v>3</v>
      </c>
      <c r="N989" s="402" t="inlineStr"/>
      <c r="O989" s="402" t="n">
        <v>0</v>
      </c>
      <c r="P989" s="402" t="n"/>
      <c r="Q989" s="402" t="n"/>
      <c r="R989" s="402" t="n"/>
      <c r="S989" s="402" t="n"/>
      <c r="T989" s="402" t="n"/>
      <c r="U989" s="402" t="n"/>
      <c r="V989" s="402" t="n"/>
      <c r="W989" s="402" t="n">
        <v>0</v>
      </c>
      <c r="X989" s="402" t="n">
        <v>1</v>
      </c>
      <c r="Y989" s="402" t="n">
        <v>0</v>
      </c>
      <c r="Z989" s="402" t="n"/>
      <c r="AA989" s="402" t="n"/>
      <c r="AB989" s="402" t="n"/>
    </row>
    <row r="990">
      <c r="A990" s="402" t="n">
        <v>50</v>
      </c>
      <c r="B990" s="402" t="n">
        <v>0</v>
      </c>
      <c r="C990" s="402" t="n">
        <v>0</v>
      </c>
      <c r="D990" s="402" t="n">
        <v>1</v>
      </c>
      <c r="E990" s="402" t="n">
        <v>230</v>
      </c>
      <c r="F990" s="402">
        <f>ROUND(Source!BA970,O990)</f>
        <v/>
      </c>
      <c r="G990" s="402" t="inlineStr">
        <is>
          <t>ПрочиеЗатр</t>
        </is>
      </c>
      <c r="H990" s="402" t="inlineStr">
        <is>
          <t>Прочие затраты по ТСН-2001.16</t>
        </is>
      </c>
      <c r="I990" s="402" t="n"/>
      <c r="J990" s="402" t="n"/>
      <c r="K990" s="402" t="n">
        <v>230</v>
      </c>
      <c r="L990" s="402" t="n">
        <v>19</v>
      </c>
      <c r="M990" s="402" t="n">
        <v>3</v>
      </c>
      <c r="N990" s="402" t="inlineStr"/>
      <c r="O990" s="402" t="n">
        <v>0</v>
      </c>
      <c r="P990" s="402" t="n"/>
      <c r="Q990" s="402" t="n"/>
      <c r="R990" s="402" t="n"/>
      <c r="S990" s="402" t="n"/>
      <c r="T990" s="402" t="n"/>
      <c r="U990" s="402" t="n"/>
      <c r="V990" s="402" t="n"/>
      <c r="W990" s="402" t="n">
        <v>0</v>
      </c>
      <c r="X990" s="402" t="n">
        <v>1</v>
      </c>
      <c r="Y990" s="402" t="n">
        <v>0</v>
      </c>
      <c r="Z990" s="402" t="n"/>
      <c r="AA990" s="402" t="n"/>
      <c r="AB990" s="402" t="n"/>
    </row>
    <row r="991">
      <c r="A991" s="402" t="n">
        <v>50</v>
      </c>
      <c r="B991" s="402" t="n">
        <v>0</v>
      </c>
      <c r="C991" s="402" t="n">
        <v>0</v>
      </c>
      <c r="D991" s="402" t="n">
        <v>1</v>
      </c>
      <c r="E991" s="402" t="n">
        <v>206</v>
      </c>
      <c r="F991" s="402">
        <f>ROUND(Source!T970,O991)</f>
        <v/>
      </c>
      <c r="G991" s="402" t="inlineStr">
        <is>
          <t>ВозврМат</t>
        </is>
      </c>
      <c r="H991" s="402" t="inlineStr">
        <is>
          <t>Возврат материалов</t>
        </is>
      </c>
      <c r="I991" s="402" t="n"/>
      <c r="J991" s="402" t="n"/>
      <c r="K991" s="402" t="n">
        <v>206</v>
      </c>
      <c r="L991" s="402" t="n">
        <v>20</v>
      </c>
      <c r="M991" s="402" t="n">
        <v>3</v>
      </c>
      <c r="N991" s="402" t="inlineStr"/>
      <c r="O991" s="402" t="n">
        <v>0</v>
      </c>
      <c r="P991" s="402" t="n"/>
      <c r="Q991" s="402" t="n"/>
      <c r="R991" s="402" t="n"/>
      <c r="S991" s="402" t="n"/>
      <c r="T991" s="402" t="n"/>
      <c r="U991" s="402" t="n"/>
      <c r="V991" s="402" t="n"/>
      <c r="W991" s="402" t="n">
        <v>0</v>
      </c>
      <c r="X991" s="402" t="n">
        <v>1</v>
      </c>
      <c r="Y991" s="402" t="n">
        <v>0</v>
      </c>
      <c r="Z991" s="402" t="n"/>
      <c r="AA991" s="402" t="n"/>
      <c r="AB991" s="402" t="n"/>
    </row>
    <row r="992">
      <c r="A992" s="402" t="n">
        <v>50</v>
      </c>
      <c r="B992" s="402" t="n">
        <v>0</v>
      </c>
      <c r="C992" s="402" t="n">
        <v>0</v>
      </c>
      <c r="D992" s="402" t="n">
        <v>1</v>
      </c>
      <c r="E992" s="402" t="n">
        <v>207</v>
      </c>
      <c r="F992" s="402">
        <f>ROUND(Source!U970,O992)</f>
        <v/>
      </c>
      <c r="G992" s="402" t="inlineStr">
        <is>
          <t>ТрудСтр</t>
        </is>
      </c>
      <c r="H992" s="402" t="inlineStr">
        <is>
          <t>Трудозатраты строителей</t>
        </is>
      </c>
      <c r="I992" s="402" t="n"/>
      <c r="J992" s="402" t="n"/>
      <c r="K992" s="402" t="n">
        <v>207</v>
      </c>
      <c r="L992" s="402" t="n">
        <v>21</v>
      </c>
      <c r="M992" s="402" t="n">
        <v>3</v>
      </c>
      <c r="N992" s="402" t="inlineStr"/>
      <c r="O992" s="402" t="n">
        <v>7</v>
      </c>
      <c r="P992" s="402" t="n"/>
      <c r="Q992" s="402" t="n"/>
      <c r="R992" s="402" t="n"/>
      <c r="S992" s="402" t="n"/>
      <c r="T992" s="402" t="n"/>
      <c r="U992" s="402" t="n"/>
      <c r="V992" s="402" t="n"/>
      <c r="W992" s="402" t="n">
        <v>0</v>
      </c>
      <c r="X992" s="402" t="n">
        <v>1</v>
      </c>
      <c r="Y992" s="402" t="n">
        <v>0</v>
      </c>
      <c r="Z992" s="402" t="n"/>
      <c r="AA992" s="402" t="n"/>
      <c r="AB992" s="402" t="n"/>
    </row>
    <row r="993">
      <c r="A993" s="402" t="n">
        <v>50</v>
      </c>
      <c r="B993" s="402" t="n">
        <v>0</v>
      </c>
      <c r="C993" s="402" t="n">
        <v>0</v>
      </c>
      <c r="D993" s="402" t="n">
        <v>1</v>
      </c>
      <c r="E993" s="402" t="n">
        <v>208</v>
      </c>
      <c r="F993" s="402">
        <f>ROUND(Source!V970,O993)</f>
        <v/>
      </c>
      <c r="G993" s="402" t="inlineStr">
        <is>
          <t>ТрудМаш</t>
        </is>
      </c>
      <c r="H993" s="402" t="inlineStr">
        <is>
          <t>Трудозатраты машинистов</t>
        </is>
      </c>
      <c r="I993" s="402" t="n"/>
      <c r="J993" s="402" t="n"/>
      <c r="K993" s="402" t="n">
        <v>208</v>
      </c>
      <c r="L993" s="402" t="n">
        <v>22</v>
      </c>
      <c r="M993" s="402" t="n">
        <v>3</v>
      </c>
      <c r="N993" s="402" t="inlineStr"/>
      <c r="O993" s="402" t="n">
        <v>7</v>
      </c>
      <c r="P993" s="402" t="n"/>
      <c r="Q993" s="402" t="n"/>
      <c r="R993" s="402" t="n"/>
      <c r="S993" s="402" t="n"/>
      <c r="T993" s="402" t="n"/>
      <c r="U993" s="402" t="n"/>
      <c r="V993" s="402" t="n"/>
      <c r="W993" s="402" t="n">
        <v>0</v>
      </c>
      <c r="X993" s="402" t="n">
        <v>1</v>
      </c>
      <c r="Y993" s="402" t="n">
        <v>0</v>
      </c>
      <c r="Z993" s="402" t="n"/>
      <c r="AA993" s="402" t="n"/>
      <c r="AB993" s="402" t="n"/>
    </row>
    <row r="994">
      <c r="A994" s="402" t="n">
        <v>50</v>
      </c>
      <c r="B994" s="402" t="n">
        <v>0</v>
      </c>
      <c r="C994" s="402" t="n">
        <v>0</v>
      </c>
      <c r="D994" s="402" t="n">
        <v>1</v>
      </c>
      <c r="E994" s="402" t="n">
        <v>209</v>
      </c>
      <c r="F994" s="402">
        <f>ROUND(Source!W970,O994)</f>
        <v/>
      </c>
      <c r="G994" s="402" t="inlineStr">
        <is>
          <t>ТранспМат</t>
        </is>
      </c>
      <c r="H994" s="402" t="inlineStr">
        <is>
          <t>Транспорт материалов</t>
        </is>
      </c>
      <c r="I994" s="402" t="n"/>
      <c r="J994" s="402" t="n"/>
      <c r="K994" s="402" t="n">
        <v>209</v>
      </c>
      <c r="L994" s="402" t="n">
        <v>23</v>
      </c>
      <c r="M994" s="402" t="n">
        <v>3</v>
      </c>
      <c r="N994" s="402" t="inlineStr"/>
      <c r="O994" s="402" t="n">
        <v>0</v>
      </c>
      <c r="P994" s="402" t="n"/>
      <c r="Q994" s="402" t="n"/>
      <c r="R994" s="402" t="n"/>
      <c r="S994" s="402" t="n"/>
      <c r="T994" s="402" t="n"/>
      <c r="U994" s="402" t="n"/>
      <c r="V994" s="402" t="n"/>
      <c r="W994" s="402" t="n">
        <v>0</v>
      </c>
      <c r="X994" s="402" t="n">
        <v>1</v>
      </c>
      <c r="Y994" s="402" t="n">
        <v>0</v>
      </c>
      <c r="Z994" s="402" t="n"/>
      <c r="AA994" s="402" t="n"/>
      <c r="AB994" s="402" t="n"/>
    </row>
    <row r="995">
      <c r="A995" s="402" t="n">
        <v>50</v>
      </c>
      <c r="B995" s="402" t="n">
        <v>0</v>
      </c>
      <c r="C995" s="402" t="n">
        <v>0</v>
      </c>
      <c r="D995" s="402" t="n">
        <v>1</v>
      </c>
      <c r="E995" s="402" t="n">
        <v>233</v>
      </c>
      <c r="F995" s="402">
        <f>ROUND(Source!BD970,O995)</f>
        <v/>
      </c>
      <c r="G995" s="402" t="inlineStr">
        <is>
          <t>Перевозка</t>
        </is>
      </c>
      <c r="H995" s="402" t="inlineStr">
        <is>
          <t>Перевозка грузов</t>
        </is>
      </c>
      <c r="I995" s="402" t="n"/>
      <c r="J995" s="402" t="n"/>
      <c r="K995" s="402" t="n">
        <v>233</v>
      </c>
      <c r="L995" s="402" t="n">
        <v>24</v>
      </c>
      <c r="M995" s="402" t="n">
        <v>3</v>
      </c>
      <c r="N995" s="402" t="inlineStr"/>
      <c r="O995" s="402" t="n">
        <v>0</v>
      </c>
      <c r="P995" s="402" t="n"/>
      <c r="Q995" s="402" t="n"/>
      <c r="R995" s="402" t="n"/>
      <c r="S995" s="402" t="n"/>
      <c r="T995" s="402" t="n"/>
      <c r="U995" s="402" t="n"/>
      <c r="V995" s="402" t="n"/>
      <c r="W995" s="402" t="n">
        <v>0</v>
      </c>
      <c r="X995" s="402" t="n">
        <v>1</v>
      </c>
      <c r="Y995" s="402" t="n">
        <v>0</v>
      </c>
      <c r="Z995" s="402" t="n"/>
      <c r="AA995" s="402" t="n"/>
      <c r="AB995" s="402" t="n"/>
    </row>
    <row r="996">
      <c r="A996" s="402" t="n">
        <v>50</v>
      </c>
      <c r="B996" s="402" t="n">
        <v>0</v>
      </c>
      <c r="C996" s="402" t="n">
        <v>0</v>
      </c>
      <c r="D996" s="402" t="n">
        <v>1</v>
      </c>
      <c r="E996" s="402" t="n">
        <v>210</v>
      </c>
      <c r="F996" s="402">
        <f>ROUND(Source!X970,O996)</f>
        <v/>
      </c>
      <c r="G996" s="402" t="inlineStr">
        <is>
          <t>НР</t>
        </is>
      </c>
      <c r="H996" s="402" t="inlineStr">
        <is>
          <t>Накладные расходы</t>
        </is>
      </c>
      <c r="I996" s="402" t="n"/>
      <c r="J996" s="402" t="n"/>
      <c r="K996" s="402" t="n">
        <v>210</v>
      </c>
      <c r="L996" s="402" t="n">
        <v>25</v>
      </c>
      <c r="M996" s="402" t="n">
        <v>3</v>
      </c>
      <c r="N996" s="402" t="inlineStr"/>
      <c r="O996" s="402" t="n">
        <v>0</v>
      </c>
      <c r="P996" s="402" t="n"/>
      <c r="Q996" s="402" t="n"/>
      <c r="R996" s="402" t="n"/>
      <c r="S996" s="402" t="n"/>
      <c r="T996" s="402" t="n"/>
      <c r="U996" s="402" t="n"/>
      <c r="V996" s="402" t="n"/>
      <c r="W996" s="402" t="n">
        <v>0</v>
      </c>
      <c r="X996" s="402" t="n">
        <v>1</v>
      </c>
      <c r="Y996" s="402" t="n">
        <v>0</v>
      </c>
      <c r="Z996" s="402" t="n"/>
      <c r="AA996" s="402" t="n"/>
      <c r="AB996" s="402" t="n"/>
    </row>
    <row r="997">
      <c r="A997" s="402" t="n">
        <v>50</v>
      </c>
      <c r="B997" s="402" t="n">
        <v>0</v>
      </c>
      <c r="C997" s="402" t="n">
        <v>0</v>
      </c>
      <c r="D997" s="402" t="n">
        <v>1</v>
      </c>
      <c r="E997" s="402" t="n">
        <v>211</v>
      </c>
      <c r="F997" s="402">
        <f>ROUND(Source!Y970,O997)</f>
        <v/>
      </c>
      <c r="G997" s="402" t="inlineStr">
        <is>
          <t>СмПриб</t>
        </is>
      </c>
      <c r="H997" s="402" t="inlineStr">
        <is>
          <t>Сметная прибыль</t>
        </is>
      </c>
      <c r="I997" s="402" t="n"/>
      <c r="J997" s="402" t="n"/>
      <c r="K997" s="402" t="n">
        <v>211</v>
      </c>
      <c r="L997" s="402" t="n">
        <v>26</v>
      </c>
      <c r="M997" s="402" t="n">
        <v>3</v>
      </c>
      <c r="N997" s="402" t="inlineStr"/>
      <c r="O997" s="402" t="n">
        <v>0</v>
      </c>
      <c r="P997" s="402" t="n"/>
      <c r="Q997" s="402" t="n"/>
      <c r="R997" s="402" t="n"/>
      <c r="S997" s="402" t="n"/>
      <c r="T997" s="402" t="n"/>
      <c r="U997" s="402" t="n"/>
      <c r="V997" s="402" t="n"/>
      <c r="W997" s="402" t="n">
        <v>0</v>
      </c>
      <c r="X997" s="402" t="n">
        <v>1</v>
      </c>
      <c r="Y997" s="402" t="n">
        <v>0</v>
      </c>
      <c r="Z997" s="402" t="n"/>
      <c r="AA997" s="402" t="n"/>
      <c r="AB997" s="402" t="n"/>
    </row>
    <row r="998">
      <c r="A998" s="402" t="n">
        <v>50</v>
      </c>
      <c r="B998" s="402" t="n">
        <v>0</v>
      </c>
      <c r="C998" s="402" t="n">
        <v>0</v>
      </c>
      <c r="D998" s="402" t="n">
        <v>1</v>
      </c>
      <c r="E998" s="402" t="n">
        <v>224</v>
      </c>
      <c r="F998" s="402">
        <f>ROUND(Source!AR970,O998)</f>
        <v/>
      </c>
      <c r="G998" s="402" t="inlineStr">
        <is>
          <t>Всего</t>
        </is>
      </c>
      <c r="H998" s="402" t="inlineStr">
        <is>
          <t>Всего с НР и СП</t>
        </is>
      </c>
      <c r="I998" s="402" t="n"/>
      <c r="J998" s="402" t="n"/>
      <c r="K998" s="402" t="n">
        <v>224</v>
      </c>
      <c r="L998" s="402" t="n">
        <v>27</v>
      </c>
      <c r="M998" s="402" t="n">
        <v>3</v>
      </c>
      <c r="N998" s="402" t="inlineStr"/>
      <c r="O998" s="402" t="n">
        <v>0</v>
      </c>
      <c r="P998" s="402" t="n"/>
      <c r="Q998" s="402" t="n"/>
      <c r="R998" s="402" t="n"/>
      <c r="S998" s="402" t="n"/>
      <c r="T998" s="402" t="n"/>
      <c r="U998" s="402" t="n"/>
      <c r="V998" s="402" t="n"/>
      <c r="W998" s="402" t="n">
        <v>0</v>
      </c>
      <c r="X998" s="402" t="n">
        <v>1</v>
      </c>
      <c r="Y998" s="402" t="n">
        <v>0</v>
      </c>
      <c r="Z998" s="402" t="n"/>
      <c r="AA998" s="402" t="n"/>
      <c r="AB998" s="402" t="n"/>
    </row>
    <row r="999">
      <c r="A999" s="402" t="n">
        <v>50</v>
      </c>
      <c r="B999" s="402" t="n">
        <v>0</v>
      </c>
      <c r="C999" s="402" t="n">
        <v>0</v>
      </c>
      <c r="D999" s="402" t="n">
        <v>2</v>
      </c>
      <c r="E999" s="402" t="n">
        <v>0</v>
      </c>
      <c r="F999" s="402">
        <f>ROUND(F998,O999)</f>
        <v/>
      </c>
      <c r="G999" s="402" t="inlineStr">
        <is>
          <t>и1</t>
        </is>
      </c>
      <c r="H999" s="402" t="inlineStr">
        <is>
          <t>Итого</t>
        </is>
      </c>
      <c r="I999" s="402" t="n"/>
      <c r="J999" s="402" t="n"/>
      <c r="K999" s="402" t="n">
        <v>212</v>
      </c>
      <c r="L999" s="402" t="n">
        <v>28</v>
      </c>
      <c r="M999" s="402" t="n">
        <v>0</v>
      </c>
      <c r="N999" s="402" t="inlineStr"/>
      <c r="O999" s="402" t="n">
        <v>0</v>
      </c>
      <c r="P999" s="402" t="n"/>
      <c r="Q999" s="402" t="n"/>
      <c r="R999" s="402" t="n"/>
      <c r="S999" s="402" t="n"/>
      <c r="T999" s="402" t="n"/>
      <c r="U999" s="402" t="n"/>
      <c r="V999" s="402" t="n"/>
      <c r="W999" s="402" t="n">
        <v>0</v>
      </c>
      <c r="X999" s="402" t="n">
        <v>1</v>
      </c>
      <c r="Y999" s="402" t="n">
        <v>0</v>
      </c>
      <c r="Z999" s="402" t="n"/>
      <c r="AA999" s="402" t="n"/>
      <c r="AB999" s="402" t="n"/>
    </row>
    <row r="1000">
      <c r="A1000" s="402" t="n">
        <v>50</v>
      </c>
      <c r="B1000" s="402" t="n">
        <v>0</v>
      </c>
      <c r="C1000" s="402" t="n">
        <v>0</v>
      </c>
      <c r="D1000" s="402" t="n">
        <v>2</v>
      </c>
      <c r="E1000" s="402" t="n">
        <v>0</v>
      </c>
      <c r="F1000" s="402">
        <f>ROUND(F999*0.22,O1000)</f>
        <v/>
      </c>
      <c r="G1000" s="402" t="inlineStr">
        <is>
          <t>и2</t>
        </is>
      </c>
      <c r="H1000" s="402" t="inlineStr">
        <is>
          <t>НДС 22%</t>
        </is>
      </c>
      <c r="I1000" s="402" t="n"/>
      <c r="J1000" s="402" t="n"/>
      <c r="K1000" s="402" t="n">
        <v>212</v>
      </c>
      <c r="L1000" s="402" t="n">
        <v>29</v>
      </c>
      <c r="M1000" s="402" t="n">
        <v>0</v>
      </c>
      <c r="N1000" s="402" t="inlineStr"/>
      <c r="O1000" s="402" t="n">
        <v>0</v>
      </c>
      <c r="P1000" s="402" t="n"/>
      <c r="Q1000" s="402" t="n"/>
      <c r="R1000" s="402" t="n"/>
      <c r="S1000" s="402" t="n"/>
      <c r="T1000" s="402" t="n"/>
      <c r="U1000" s="402" t="n"/>
      <c r="V1000" s="402" t="n"/>
      <c r="W1000" s="402" t="n">
        <v>0</v>
      </c>
      <c r="X1000" s="402" t="n">
        <v>1</v>
      </c>
      <c r="Y1000" s="402" t="n">
        <v>0</v>
      </c>
      <c r="Z1000" s="402" t="n"/>
      <c r="AA1000" s="402" t="n"/>
      <c r="AB1000" s="402" t="n"/>
    </row>
    <row r="1001">
      <c r="A1001" s="402" t="n">
        <v>50</v>
      </c>
      <c r="B1001" s="402" t="n">
        <v>0</v>
      </c>
      <c r="C1001" s="402" t="n">
        <v>0</v>
      </c>
      <c r="D1001" s="402" t="n">
        <v>2</v>
      </c>
      <c r="E1001" s="402" t="n">
        <v>213</v>
      </c>
      <c r="F1001" s="402">
        <f>ROUND(F999+F1000,O1001)</f>
        <v/>
      </c>
      <c r="G1001" s="402" t="inlineStr">
        <is>
          <t>и3</t>
        </is>
      </c>
      <c r="H1001" s="402" t="inlineStr">
        <is>
          <t>Всего</t>
        </is>
      </c>
      <c r="I1001" s="402" t="n"/>
      <c r="J1001" s="402" t="n"/>
      <c r="K1001" s="402" t="n">
        <v>212</v>
      </c>
      <c r="L1001" s="402" t="n">
        <v>30</v>
      </c>
      <c r="M1001" s="402" t="n">
        <v>0</v>
      </c>
      <c r="N1001" s="402" t="inlineStr"/>
      <c r="O1001" s="402" t="n">
        <v>0</v>
      </c>
      <c r="P1001" s="402" t="n"/>
      <c r="Q1001" s="402" t="n"/>
      <c r="R1001" s="402" t="n"/>
      <c r="S1001" s="402" t="n"/>
      <c r="T1001" s="402" t="n"/>
      <c r="U1001" s="402" t="n"/>
      <c r="V1001" s="402" t="n"/>
      <c r="W1001" s="402" t="n">
        <v>0</v>
      </c>
      <c r="X1001" s="402" t="n">
        <v>1</v>
      </c>
      <c r="Y1001" s="402" t="n">
        <v>0</v>
      </c>
      <c r="Z1001" s="402" t="n"/>
      <c r="AA1001" s="402" t="n"/>
      <c r="AB1001" s="402" t="n"/>
    </row>
    <row r="1002"/>
    <row r="1003">
      <c r="A1003" s="399" t="n">
        <v>3</v>
      </c>
      <c r="B1003" s="399" t="n">
        <v>0</v>
      </c>
      <c r="C1003" s="399" t="n"/>
      <c r="D1003" s="399">
        <f>ROW(A1009)</f>
        <v/>
      </c>
      <c r="E1003" s="399" t="n"/>
      <c r="F1003" s="399" t="inlineStr">
        <is>
          <t>Новая локальная смета</t>
        </is>
      </c>
      <c r="G1003" s="399" t="inlineStr">
        <is>
          <t>Урожайная 4</t>
        </is>
      </c>
      <c r="H1003" s="399" t="inlineStr"/>
      <c r="I1003" s="399" t="n">
        <v>0</v>
      </c>
      <c r="J1003" s="399" t="inlineStr"/>
      <c r="K1003" s="399" t="n">
        <v>0</v>
      </c>
      <c r="L1003" s="399" t="inlineStr">
        <is>
          <t>Новая локальная смета</t>
        </is>
      </c>
      <c r="M1003" s="399" t="inlineStr"/>
      <c r="N1003" s="399" t="n"/>
      <c r="O1003" s="399" t="n"/>
      <c r="P1003" s="399" t="n"/>
      <c r="Q1003" s="399" t="n"/>
      <c r="R1003" s="399" t="n"/>
      <c r="S1003" s="399" t="n">
        <v>0</v>
      </c>
      <c r="T1003" s="399" t="n"/>
      <c r="U1003" s="399" t="inlineStr"/>
      <c r="V1003" s="399" t="n">
        <v>0</v>
      </c>
      <c r="W1003" s="399" t="n"/>
      <c r="X1003" s="399" t="n"/>
      <c r="Y1003" s="399" t="n"/>
      <c r="Z1003" s="399" t="n"/>
      <c r="AA1003" s="399" t="n"/>
      <c r="AB1003" s="399" t="inlineStr"/>
      <c r="AC1003" s="399" t="inlineStr"/>
      <c r="AD1003" s="399" t="inlineStr"/>
      <c r="AE1003" s="399" t="inlineStr"/>
      <c r="AF1003" s="399" t="inlineStr"/>
      <c r="AG1003" s="399" t="inlineStr"/>
      <c r="AH1003" s="399" t="n"/>
      <c r="AI1003" s="399" t="n"/>
      <c r="AJ1003" s="399" t="n"/>
      <c r="AK1003" s="399" t="n"/>
      <c r="AL1003" s="399" t="n"/>
      <c r="AM1003" s="399" t="n"/>
      <c r="AN1003" s="399" t="n"/>
      <c r="AO1003" s="399" t="n"/>
      <c r="AP1003" s="399" t="inlineStr"/>
      <c r="AQ1003" s="399" t="inlineStr"/>
      <c r="AR1003" s="399" t="inlineStr"/>
      <c r="AS1003" s="399" t="n"/>
      <c r="AT1003" s="399" t="n"/>
      <c r="AU1003" s="399" t="n"/>
      <c r="AV1003" s="399" t="n"/>
      <c r="AW1003" s="399" t="n"/>
      <c r="AX1003" s="399" t="n"/>
      <c r="AY1003" s="399" t="n"/>
      <c r="AZ1003" s="399" t="inlineStr"/>
      <c r="BA1003" s="399" t="n"/>
      <c r="BB1003" s="399" t="inlineStr"/>
      <c r="BC1003" s="399" t="inlineStr"/>
      <c r="BD1003" s="399" t="inlineStr"/>
      <c r="BE1003" s="399" t="inlineStr"/>
      <c r="BF1003" s="399" t="inlineStr"/>
      <c r="BG1003" s="399" t="inlineStr"/>
      <c r="BH1003" s="399" t="inlineStr"/>
      <c r="BI1003" s="399" t="inlineStr"/>
      <c r="BJ1003" s="399" t="inlineStr"/>
      <c r="BK1003" s="399" t="inlineStr"/>
      <c r="BL1003" s="399" t="inlineStr"/>
      <c r="BM1003" s="399" t="inlineStr"/>
      <c r="BN1003" s="399" t="inlineStr"/>
      <c r="BO1003" s="399" t="inlineStr"/>
      <c r="BP1003" s="399" t="inlineStr"/>
      <c r="BQ1003" s="399" t="n"/>
      <c r="BR1003" s="399" t="n"/>
      <c r="BS1003" s="399" t="n"/>
      <c r="BT1003" s="399" t="n"/>
      <c r="BU1003" s="399" t="n"/>
      <c r="BV1003" s="399" t="n"/>
      <c r="BW1003" s="399" t="n"/>
      <c r="BX1003" s="399" t="n">
        <v>0</v>
      </c>
      <c r="BY1003" s="399" t="n"/>
      <c r="BZ1003" s="399" t="n"/>
      <c r="CA1003" s="399" t="n"/>
      <c r="CB1003" s="399" t="n"/>
      <c r="CC1003" s="399" t="n"/>
      <c r="CD1003" s="399" t="n"/>
      <c r="CE1003" s="399" t="n"/>
      <c r="CF1003" s="399" t="n">
        <v>0</v>
      </c>
      <c r="CG1003" s="399" t="n">
        <v>0</v>
      </c>
      <c r="CH1003" s="399" t="n"/>
      <c r="CI1003" s="399" t="inlineStr"/>
      <c r="CJ1003" s="399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400" t="n">
        <v>52</v>
      </c>
      <c r="B1005" s="400">
        <f>B1009</f>
        <v/>
      </c>
      <c r="C1005" s="400">
        <f>C1009</f>
        <v/>
      </c>
      <c r="D1005" s="400">
        <f>D1009</f>
        <v/>
      </c>
      <c r="E1005" s="400">
        <f>E1009</f>
        <v/>
      </c>
      <c r="F1005" s="400">
        <f>F1009</f>
        <v/>
      </c>
      <c r="G1005" s="400">
        <f>G1009</f>
        <v/>
      </c>
      <c r="H1005" s="400" t="n"/>
      <c r="I1005" s="400" t="n"/>
      <c r="J1005" s="400" t="n"/>
      <c r="K1005" s="400" t="n"/>
      <c r="L1005" s="400" t="n"/>
      <c r="M1005" s="400" t="n"/>
      <c r="N1005" s="400" t="n"/>
      <c r="O1005" s="400">
        <f>O1009</f>
        <v/>
      </c>
      <c r="P1005" s="400">
        <f>P1009</f>
        <v/>
      </c>
      <c r="Q1005" s="400">
        <f>Q1009</f>
        <v/>
      </c>
      <c r="R1005" s="400">
        <f>R1009</f>
        <v/>
      </c>
      <c r="S1005" s="400">
        <f>S1009</f>
        <v/>
      </c>
      <c r="T1005" s="400">
        <f>T1009</f>
        <v/>
      </c>
      <c r="U1005" s="400">
        <f>U1009</f>
        <v/>
      </c>
      <c r="V1005" s="400">
        <f>V1009</f>
        <v/>
      </c>
      <c r="W1005" s="400">
        <f>W1009</f>
        <v/>
      </c>
      <c r="X1005" s="400">
        <f>X1009</f>
        <v/>
      </c>
      <c r="Y1005" s="400">
        <f>Y1009</f>
        <v/>
      </c>
      <c r="Z1005" s="400">
        <f>Z1009</f>
        <v/>
      </c>
      <c r="AA1005" s="400">
        <f>AA1009</f>
        <v/>
      </c>
      <c r="AB1005" s="400">
        <f>AB1009</f>
        <v/>
      </c>
      <c r="AC1005" s="400">
        <f>AC1009</f>
        <v/>
      </c>
      <c r="AD1005" s="400">
        <f>AD1009</f>
        <v/>
      </c>
      <c r="AE1005" s="400">
        <f>AE1009</f>
        <v/>
      </c>
      <c r="AF1005" s="400">
        <f>AF1009</f>
        <v/>
      </c>
      <c r="AG1005" s="400">
        <f>AG1009</f>
        <v/>
      </c>
      <c r="AH1005" s="400">
        <f>AH1009</f>
        <v/>
      </c>
      <c r="AI1005" s="400">
        <f>AI1009</f>
        <v/>
      </c>
      <c r="AJ1005" s="400">
        <f>AJ1009</f>
        <v/>
      </c>
      <c r="AK1005" s="400">
        <f>AK1009</f>
        <v/>
      </c>
      <c r="AL1005" s="400">
        <f>AL1009</f>
        <v/>
      </c>
      <c r="AM1005" s="400">
        <f>AM1009</f>
        <v/>
      </c>
      <c r="AN1005" s="400">
        <f>AN1009</f>
        <v/>
      </c>
      <c r="AO1005" s="400">
        <f>AO1009</f>
        <v/>
      </c>
      <c r="AP1005" s="400">
        <f>AP1009</f>
        <v/>
      </c>
      <c r="AQ1005" s="400">
        <f>AQ1009</f>
        <v/>
      </c>
      <c r="AR1005" s="400">
        <f>AR1009</f>
        <v/>
      </c>
      <c r="AS1005" s="400">
        <f>AS1009</f>
        <v/>
      </c>
      <c r="AT1005" s="400">
        <f>AT1009</f>
        <v/>
      </c>
      <c r="AU1005" s="400">
        <f>AU1009</f>
        <v/>
      </c>
      <c r="AV1005" s="400">
        <f>AV1009</f>
        <v/>
      </c>
      <c r="AW1005" s="400">
        <f>AW1009</f>
        <v/>
      </c>
      <c r="AX1005" s="400">
        <f>AX1009</f>
        <v/>
      </c>
      <c r="AY1005" s="400">
        <f>AY1009</f>
        <v/>
      </c>
      <c r="AZ1005" s="400">
        <f>AZ1009</f>
        <v/>
      </c>
      <c r="BA1005" s="400">
        <f>BA1009</f>
        <v/>
      </c>
      <c r="BB1005" s="400">
        <f>BB1009</f>
        <v/>
      </c>
      <c r="BC1005" s="400">
        <f>BC1009</f>
        <v/>
      </c>
      <c r="BD1005" s="400">
        <f>BD1009</f>
        <v/>
      </c>
      <c r="BE1005" s="400">
        <f>BE1009</f>
        <v/>
      </c>
      <c r="BF1005" s="400">
        <f>BF1009</f>
        <v/>
      </c>
      <c r="BG1005" s="400">
        <f>BG1009</f>
        <v/>
      </c>
      <c r="BH1005" s="400">
        <f>BH1009</f>
        <v/>
      </c>
      <c r="BI1005" s="400">
        <f>BI1009</f>
        <v/>
      </c>
      <c r="BJ1005" s="400">
        <f>BJ1009</f>
        <v/>
      </c>
      <c r="BK1005" s="400">
        <f>BK1009</f>
        <v/>
      </c>
      <c r="BL1005" s="400">
        <f>BL1009</f>
        <v/>
      </c>
      <c r="BM1005" s="400">
        <f>BM1009</f>
        <v/>
      </c>
      <c r="BN1005" s="400">
        <f>BN1009</f>
        <v/>
      </c>
      <c r="BO1005" s="400">
        <f>BO1009</f>
        <v/>
      </c>
      <c r="BP1005" s="400">
        <f>BP1009</f>
        <v/>
      </c>
      <c r="BQ1005" s="400">
        <f>BQ1009</f>
        <v/>
      </c>
      <c r="BR1005" s="400">
        <f>BR1009</f>
        <v/>
      </c>
      <c r="BS1005" s="400">
        <f>BS1009</f>
        <v/>
      </c>
      <c r="BT1005" s="400">
        <f>BT1009</f>
        <v/>
      </c>
      <c r="BU1005" s="400">
        <f>BU1009</f>
        <v/>
      </c>
      <c r="BV1005" s="400">
        <f>BV1009</f>
        <v/>
      </c>
      <c r="BW1005" s="400">
        <f>BW1009</f>
        <v/>
      </c>
      <c r="BX1005" s="400">
        <f>BX1009</f>
        <v/>
      </c>
      <c r="BY1005" s="400">
        <f>BY1009</f>
        <v/>
      </c>
      <c r="BZ1005" s="400">
        <f>BZ1009</f>
        <v/>
      </c>
      <c r="CA1005" s="400">
        <f>CA1009</f>
        <v/>
      </c>
      <c r="CB1005" s="400">
        <f>CB1009</f>
        <v/>
      </c>
      <c r="CC1005" s="400">
        <f>CC1009</f>
        <v/>
      </c>
      <c r="CD1005" s="400">
        <f>CD1009</f>
        <v/>
      </c>
      <c r="CE1005" s="400">
        <f>CE1009</f>
        <v/>
      </c>
      <c r="CF1005" s="400">
        <f>CF1009</f>
        <v/>
      </c>
      <c r="CG1005" s="400">
        <f>CG1009</f>
        <v/>
      </c>
      <c r="CH1005" s="400">
        <f>CH1009</f>
        <v/>
      </c>
      <c r="CI1005" s="400">
        <f>CI1009</f>
        <v/>
      </c>
      <c r="CJ1005" s="400">
        <f>CJ1009</f>
        <v/>
      </c>
      <c r="CK1005" s="400">
        <f>CK1009</f>
        <v/>
      </c>
      <c r="CL1005" s="400">
        <f>CL1009</f>
        <v/>
      </c>
      <c r="CM1005" s="400">
        <f>CM1009</f>
        <v/>
      </c>
      <c r="CN1005" s="400">
        <f>CN1009</f>
        <v/>
      </c>
      <c r="CO1005" s="400">
        <f>CO1009</f>
        <v/>
      </c>
      <c r="CP1005" s="400">
        <f>CP1009</f>
        <v/>
      </c>
      <c r="CQ1005" s="400">
        <f>CQ1009</f>
        <v/>
      </c>
      <c r="CR1005" s="400">
        <f>CR1009</f>
        <v/>
      </c>
      <c r="CS1005" s="400">
        <f>CS1009</f>
        <v/>
      </c>
      <c r="CT1005" s="400">
        <f>CT1009</f>
        <v/>
      </c>
      <c r="CU1005" s="400">
        <f>CU1009</f>
        <v/>
      </c>
      <c r="CV1005" s="400">
        <f>CV1009</f>
        <v/>
      </c>
      <c r="CW1005" s="400">
        <f>CW1009</f>
        <v/>
      </c>
      <c r="CX1005" s="400">
        <f>CX1009</f>
        <v/>
      </c>
      <c r="CY1005" s="400">
        <f>CY1009</f>
        <v/>
      </c>
      <c r="CZ1005" s="400">
        <f>CZ1009</f>
        <v/>
      </c>
      <c r="DA1005" s="400">
        <f>DA1009</f>
        <v/>
      </c>
      <c r="DB1005" s="400">
        <f>DB1009</f>
        <v/>
      </c>
      <c r="DC1005" s="400">
        <f>DC1009</f>
        <v/>
      </c>
      <c r="DD1005" s="400">
        <f>DD1009</f>
        <v/>
      </c>
      <c r="DE1005" s="400">
        <f>DE1009</f>
        <v/>
      </c>
      <c r="DF1005" s="400">
        <f>DF1009</f>
        <v/>
      </c>
      <c r="DG1005" s="401">
        <f>DG1009</f>
        <v/>
      </c>
      <c r="DH1005" s="401">
        <f>DH1009</f>
        <v/>
      </c>
      <c r="DI1005" s="401">
        <f>DI1009</f>
        <v/>
      </c>
      <c r="DJ1005" s="401">
        <f>DJ1009</f>
        <v/>
      </c>
      <c r="DK1005" s="401">
        <f>DK1009</f>
        <v/>
      </c>
      <c r="DL1005" s="401">
        <f>DL1009</f>
        <v/>
      </c>
      <c r="DM1005" s="401">
        <f>DM1009</f>
        <v/>
      </c>
      <c r="DN1005" s="401">
        <f>DN1009</f>
        <v/>
      </c>
      <c r="DO1005" s="401">
        <f>DO1009</f>
        <v/>
      </c>
      <c r="DP1005" s="401">
        <f>DP1009</f>
        <v/>
      </c>
      <c r="DQ1005" s="401">
        <f>DQ1009</f>
        <v/>
      </c>
      <c r="DR1005" s="401">
        <f>DR1009</f>
        <v/>
      </c>
      <c r="DS1005" s="401">
        <f>DS1009</f>
        <v/>
      </c>
      <c r="DT1005" s="401">
        <f>DT1009</f>
        <v/>
      </c>
      <c r="DU1005" s="401">
        <f>DU1009</f>
        <v/>
      </c>
      <c r="DV1005" s="401">
        <f>DV1009</f>
        <v/>
      </c>
      <c r="DW1005" s="401">
        <f>DW1009</f>
        <v/>
      </c>
      <c r="DX1005" s="401">
        <f>DX1009</f>
        <v/>
      </c>
      <c r="DY1005" s="401">
        <f>DY1009</f>
        <v/>
      </c>
      <c r="DZ1005" s="401">
        <f>DZ1009</f>
        <v/>
      </c>
      <c r="EA1005" s="401">
        <f>EA1009</f>
        <v/>
      </c>
      <c r="EB1005" s="401">
        <f>EB1009</f>
        <v/>
      </c>
      <c r="EC1005" s="401">
        <f>EC1009</f>
        <v/>
      </c>
      <c r="ED1005" s="401">
        <f>ED1009</f>
        <v/>
      </c>
      <c r="EE1005" s="401">
        <f>EE1009</f>
        <v/>
      </c>
      <c r="EF1005" s="401">
        <f>EF1009</f>
        <v/>
      </c>
      <c r="EG1005" s="401">
        <f>EG1009</f>
        <v/>
      </c>
      <c r="EH1005" s="401">
        <f>EH1009</f>
        <v/>
      </c>
      <c r="EI1005" s="401">
        <f>EI1009</f>
        <v/>
      </c>
      <c r="EJ1005" s="401">
        <f>EJ1009</f>
        <v/>
      </c>
      <c r="EK1005" s="401">
        <f>EK1009</f>
        <v/>
      </c>
      <c r="EL1005" s="401">
        <f>EL1009</f>
        <v/>
      </c>
      <c r="EM1005" s="401">
        <f>EM1009</f>
        <v/>
      </c>
      <c r="EN1005" s="401">
        <f>EN1009</f>
        <v/>
      </c>
      <c r="EO1005" s="401">
        <f>EO1009</f>
        <v/>
      </c>
      <c r="EP1005" s="401">
        <f>EP1009</f>
        <v/>
      </c>
      <c r="EQ1005" s="401">
        <f>EQ1009</f>
        <v/>
      </c>
      <c r="ER1005" s="401">
        <f>ER1009</f>
        <v/>
      </c>
      <c r="ES1005" s="401">
        <f>ES1009</f>
        <v/>
      </c>
      <c r="ET1005" s="401">
        <f>ET1009</f>
        <v/>
      </c>
      <c r="EU1005" s="401">
        <f>EU1009</f>
        <v/>
      </c>
      <c r="EV1005" s="401">
        <f>EV1009</f>
        <v/>
      </c>
      <c r="EW1005" s="401">
        <f>EW1009</f>
        <v/>
      </c>
      <c r="EX1005" s="401">
        <f>EX1009</f>
        <v/>
      </c>
      <c r="EY1005" s="401">
        <f>EY1009</f>
        <v/>
      </c>
      <c r="EZ1005" s="401">
        <f>EZ1009</f>
        <v/>
      </c>
      <c r="FA1005" s="401">
        <f>FA1009</f>
        <v/>
      </c>
      <c r="FB1005" s="401">
        <f>FB1009</f>
        <v/>
      </c>
      <c r="FC1005" s="401">
        <f>FC1009</f>
        <v/>
      </c>
      <c r="FD1005" s="401">
        <f>FD1009</f>
        <v/>
      </c>
      <c r="FE1005" s="401">
        <f>FE1009</f>
        <v/>
      </c>
      <c r="FF1005" s="401">
        <f>FF1009</f>
        <v/>
      </c>
      <c r="FG1005" s="401">
        <f>FG1009</f>
        <v/>
      </c>
      <c r="FH1005" s="401">
        <f>FH1009</f>
        <v/>
      </c>
      <c r="FI1005" s="401">
        <f>FI1009</f>
        <v/>
      </c>
      <c r="FJ1005" s="401">
        <f>FJ1009</f>
        <v/>
      </c>
      <c r="FK1005" s="401">
        <f>FK1009</f>
        <v/>
      </c>
      <c r="FL1005" s="401">
        <f>FL1009</f>
        <v/>
      </c>
      <c r="FM1005" s="401">
        <f>FM1009</f>
        <v/>
      </c>
      <c r="FN1005" s="401">
        <f>FN1009</f>
        <v/>
      </c>
      <c r="FO1005" s="401">
        <f>FO1009</f>
        <v/>
      </c>
      <c r="FP1005" s="401">
        <f>FP1009</f>
        <v/>
      </c>
      <c r="FQ1005" s="401">
        <f>FQ1009</f>
        <v/>
      </c>
      <c r="FR1005" s="401">
        <f>FR1009</f>
        <v/>
      </c>
      <c r="FS1005" s="401">
        <f>FS1009</f>
        <v/>
      </c>
      <c r="FT1005" s="401">
        <f>FT1009</f>
        <v/>
      </c>
      <c r="FU1005" s="401">
        <f>FU1009</f>
        <v/>
      </c>
      <c r="FV1005" s="401">
        <f>FV1009</f>
        <v/>
      </c>
      <c r="FW1005" s="401">
        <f>FW1009</f>
        <v/>
      </c>
      <c r="FX1005" s="401">
        <f>FX1009</f>
        <v/>
      </c>
      <c r="FY1005" s="401">
        <f>FY1009</f>
        <v/>
      </c>
      <c r="FZ1005" s="401">
        <f>FZ1009</f>
        <v/>
      </c>
      <c r="GA1005" s="401">
        <f>GA1009</f>
        <v/>
      </c>
      <c r="GB1005" s="401">
        <f>GB1009</f>
        <v/>
      </c>
      <c r="GC1005" s="401">
        <f>GC1009</f>
        <v/>
      </c>
      <c r="GD1005" s="401">
        <f>GD1009</f>
        <v/>
      </c>
      <c r="GE1005" s="401">
        <f>GE1009</f>
        <v/>
      </c>
      <c r="GF1005" s="401">
        <f>GF1009</f>
        <v/>
      </c>
      <c r="GG1005" s="401">
        <f>GG1009</f>
        <v/>
      </c>
      <c r="GH1005" s="401">
        <f>GH1009</f>
        <v/>
      </c>
      <c r="GI1005" s="401">
        <f>GI1009</f>
        <v/>
      </c>
      <c r="GJ1005" s="401">
        <f>GJ1009</f>
        <v/>
      </c>
      <c r="GK1005" s="401">
        <f>GK1009</f>
        <v/>
      </c>
      <c r="GL1005" s="401">
        <f>GL1009</f>
        <v/>
      </c>
      <c r="GM1005" s="401">
        <f>GM1009</f>
        <v/>
      </c>
      <c r="GN1005" s="401">
        <f>GN1009</f>
        <v/>
      </c>
      <c r="GO1005" s="401">
        <f>GO1009</f>
        <v/>
      </c>
      <c r="GP1005" s="401">
        <f>GP1009</f>
        <v/>
      </c>
      <c r="GQ1005" s="401">
        <f>GQ1009</f>
        <v/>
      </c>
      <c r="GR1005" s="401">
        <f>GR1009</f>
        <v/>
      </c>
      <c r="GS1005" s="401">
        <f>GS1009</f>
        <v/>
      </c>
      <c r="GT1005" s="401">
        <f>GT1009</f>
        <v/>
      </c>
      <c r="GU1005" s="401">
        <f>GU1009</f>
        <v/>
      </c>
      <c r="GV1005" s="401">
        <f>GV1009</f>
        <v/>
      </c>
      <c r="GW1005" s="401">
        <f>GW1009</f>
        <v/>
      </c>
      <c r="GX1005" s="401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400" t="n">
        <v>51</v>
      </c>
      <c r="B1009" s="400">
        <f>B1003</f>
        <v/>
      </c>
      <c r="C1009" s="400">
        <f>A1003</f>
        <v/>
      </c>
      <c r="D1009" s="400">
        <f>ROW(A1003)</f>
        <v/>
      </c>
      <c r="E1009" s="400" t="n"/>
      <c r="F1009" s="400">
        <f>IF(F1003&lt;&gt;"",F1003,"")</f>
        <v/>
      </c>
      <c r="G1009" s="400">
        <f>IF(G1003&lt;&gt;"",G1003,"")</f>
        <v/>
      </c>
      <c r="H1009" s="400" t="n">
        <v>0</v>
      </c>
      <c r="I1009" s="400" t="n"/>
      <c r="J1009" s="400" t="n"/>
      <c r="K1009" s="400" t="n"/>
      <c r="L1009" s="400" t="n"/>
      <c r="M1009" s="400" t="n"/>
      <c r="N1009" s="400" t="n"/>
      <c r="O1009" s="400" t="n">
        <v>0</v>
      </c>
      <c r="P1009" s="400" t="n">
        <v>0</v>
      </c>
      <c r="Q1009" s="400" t="n">
        <v>0</v>
      </c>
      <c r="R1009" s="400" t="n">
        <v>0</v>
      </c>
      <c r="S1009" s="400" t="n">
        <v>0</v>
      </c>
      <c r="T1009" s="400" t="n">
        <v>0</v>
      </c>
      <c r="U1009" s="400" t="n">
        <v>0</v>
      </c>
      <c r="V1009" s="400" t="n">
        <v>0</v>
      </c>
      <c r="W1009" s="400" t="n">
        <v>0</v>
      </c>
      <c r="X1009" s="400" t="n">
        <v>0</v>
      </c>
      <c r="Y1009" s="400" t="n">
        <v>0</v>
      </c>
      <c r="Z1009" s="400" t="n"/>
      <c r="AA1009" s="400" t="n"/>
      <c r="AB1009" s="400" t="n"/>
      <c r="AC1009" s="400" t="n"/>
      <c r="AD1009" s="400" t="n"/>
      <c r="AE1009" s="400" t="n"/>
      <c r="AF1009" s="400" t="n"/>
      <c r="AG1009" s="400" t="n"/>
      <c r="AH1009" s="400" t="n"/>
      <c r="AI1009" s="400" t="n"/>
      <c r="AJ1009" s="400" t="n"/>
      <c r="AK1009" s="400" t="n"/>
      <c r="AL1009" s="400" t="n"/>
      <c r="AM1009" s="400" t="n"/>
      <c r="AN1009" s="400" t="n"/>
      <c r="AO1009" s="400">
        <f>ROUND(BX1009,0)</f>
        <v/>
      </c>
      <c r="AP1009" s="400">
        <f>ROUND(BY1009,0)</f>
        <v/>
      </c>
      <c r="AQ1009" s="400">
        <f>ROUND(BZ1009,0)</f>
        <v/>
      </c>
      <c r="AR1009" s="400">
        <f>ROUND(CA1009,0)</f>
        <v/>
      </c>
      <c r="AS1009" s="400">
        <f>ROUND(CB1009,0)</f>
        <v/>
      </c>
      <c r="AT1009" s="400">
        <f>ROUND(CC1009,0)</f>
        <v/>
      </c>
      <c r="AU1009" s="400">
        <f>ROUND(CD1009,0)</f>
        <v/>
      </c>
      <c r="AV1009" s="400">
        <f>ROUND(CE1009,0)</f>
        <v/>
      </c>
      <c r="AW1009" s="400">
        <f>ROUND(CF1009,0)</f>
        <v/>
      </c>
      <c r="AX1009" s="400">
        <f>ROUND(CG1009,0)</f>
        <v/>
      </c>
      <c r="AY1009" s="400">
        <f>ROUND(CH1009,0)</f>
        <v/>
      </c>
      <c r="AZ1009" s="400">
        <f>ROUND(CI1009,0)</f>
        <v/>
      </c>
      <c r="BA1009" s="400">
        <f>ROUND(CJ1009,0)</f>
        <v/>
      </c>
      <c r="BB1009" s="400">
        <f>ROUND(CK1009,0)</f>
        <v/>
      </c>
      <c r="BC1009" s="400">
        <f>ROUND(CL1009,0)</f>
        <v/>
      </c>
      <c r="BD1009" s="400">
        <f>ROUND(CM1009,0)</f>
        <v/>
      </c>
      <c r="BE1009" s="400" t="n"/>
      <c r="BF1009" s="400" t="n"/>
      <c r="BG1009" s="400" t="n"/>
      <c r="BH1009" s="400" t="n"/>
      <c r="BI1009" s="400" t="n"/>
      <c r="BJ1009" s="400" t="n"/>
      <c r="BK1009" s="400" t="n"/>
      <c r="BL1009" s="400" t="n"/>
      <c r="BM1009" s="400" t="n"/>
      <c r="BN1009" s="400" t="n"/>
      <c r="BO1009" s="400" t="n"/>
      <c r="BP1009" s="400" t="n"/>
      <c r="BQ1009" s="400" t="n"/>
      <c r="BR1009" s="400" t="n"/>
      <c r="BS1009" s="400" t="n"/>
      <c r="BT1009" s="400" t="n"/>
      <c r="BU1009" s="400" t="n"/>
      <c r="BV1009" s="400" t="n"/>
      <c r="BW1009" s="400" t="n"/>
      <c r="BX1009" s="400" t="n"/>
      <c r="BY1009" s="400" t="n"/>
      <c r="BZ1009" s="400" t="n"/>
      <c r="CA1009" s="400" t="n"/>
      <c r="CB1009" s="400" t="n"/>
      <c r="CC1009" s="400" t="n"/>
      <c r="CD1009" s="400" t="n"/>
      <c r="CE1009" s="400" t="n"/>
      <c r="CF1009" s="400" t="n"/>
      <c r="CG1009" s="400" t="n"/>
      <c r="CH1009" s="400" t="n"/>
      <c r="CI1009" s="400" t="n"/>
      <c r="CJ1009" s="400" t="n"/>
      <c r="CK1009" s="400" t="n"/>
      <c r="CL1009" s="400" t="n"/>
      <c r="CM1009" s="400" t="n"/>
      <c r="CN1009" s="400" t="n"/>
      <c r="CO1009" s="400" t="n"/>
      <c r="CP1009" s="400" t="n"/>
      <c r="CQ1009" s="400" t="n"/>
      <c r="CR1009" s="400" t="n"/>
      <c r="CS1009" s="400" t="n"/>
      <c r="CT1009" s="400" t="n"/>
      <c r="CU1009" s="400" t="n"/>
      <c r="CV1009" s="400" t="n"/>
      <c r="CW1009" s="400" t="n"/>
      <c r="CX1009" s="400" t="n"/>
      <c r="CY1009" s="400" t="n"/>
      <c r="CZ1009" s="400" t="n"/>
      <c r="DA1009" s="400" t="n"/>
      <c r="DB1009" s="400" t="n"/>
      <c r="DC1009" s="400" t="n"/>
      <c r="DD1009" s="400" t="n"/>
      <c r="DE1009" s="400" t="n"/>
      <c r="DF1009" s="400" t="n"/>
      <c r="DG1009" s="401" t="n"/>
      <c r="DH1009" s="401" t="n"/>
      <c r="DI1009" s="401" t="n"/>
      <c r="DJ1009" s="401" t="n"/>
      <c r="DK1009" s="401" t="n"/>
      <c r="DL1009" s="401" t="n"/>
      <c r="DM1009" s="401" t="n"/>
      <c r="DN1009" s="401" t="n"/>
      <c r="DO1009" s="401" t="n"/>
      <c r="DP1009" s="401" t="n"/>
      <c r="DQ1009" s="401" t="n"/>
      <c r="DR1009" s="401" t="n"/>
      <c r="DS1009" s="401" t="n"/>
      <c r="DT1009" s="401" t="n"/>
      <c r="DU1009" s="401" t="n"/>
      <c r="DV1009" s="401" t="n"/>
      <c r="DW1009" s="401" t="n"/>
      <c r="DX1009" s="401" t="n"/>
      <c r="DY1009" s="401" t="n"/>
      <c r="DZ1009" s="401" t="n"/>
      <c r="EA1009" s="401" t="n"/>
      <c r="EB1009" s="401" t="n"/>
      <c r="EC1009" s="401" t="n"/>
      <c r="ED1009" s="401" t="n"/>
      <c r="EE1009" s="401" t="n"/>
      <c r="EF1009" s="401" t="n"/>
      <c r="EG1009" s="401" t="n"/>
      <c r="EH1009" s="401" t="n"/>
      <c r="EI1009" s="401" t="n"/>
      <c r="EJ1009" s="401" t="n"/>
      <c r="EK1009" s="401" t="n"/>
      <c r="EL1009" s="401" t="n"/>
      <c r="EM1009" s="401" t="n"/>
      <c r="EN1009" s="401" t="n"/>
      <c r="EO1009" s="401" t="n"/>
      <c r="EP1009" s="401" t="n"/>
      <c r="EQ1009" s="401" t="n"/>
      <c r="ER1009" s="401" t="n"/>
      <c r="ES1009" s="401" t="n"/>
      <c r="ET1009" s="401" t="n"/>
      <c r="EU1009" s="401" t="n"/>
      <c r="EV1009" s="401" t="n"/>
      <c r="EW1009" s="401" t="n"/>
      <c r="EX1009" s="401" t="n"/>
      <c r="EY1009" s="401" t="n"/>
      <c r="EZ1009" s="401" t="n"/>
      <c r="FA1009" s="401" t="n"/>
      <c r="FB1009" s="401" t="n"/>
      <c r="FC1009" s="401" t="n"/>
      <c r="FD1009" s="401" t="n"/>
      <c r="FE1009" s="401" t="n"/>
      <c r="FF1009" s="401" t="n"/>
      <c r="FG1009" s="401" t="n"/>
      <c r="FH1009" s="401" t="n"/>
      <c r="FI1009" s="401" t="n"/>
      <c r="FJ1009" s="401" t="n"/>
      <c r="FK1009" s="401" t="n"/>
      <c r="FL1009" s="401" t="n"/>
      <c r="FM1009" s="401" t="n"/>
      <c r="FN1009" s="401" t="n"/>
      <c r="FO1009" s="401" t="n"/>
      <c r="FP1009" s="401" t="n"/>
      <c r="FQ1009" s="401" t="n"/>
      <c r="FR1009" s="401" t="n"/>
      <c r="FS1009" s="401" t="n"/>
      <c r="FT1009" s="401" t="n"/>
      <c r="FU1009" s="401" t="n"/>
      <c r="FV1009" s="401" t="n"/>
      <c r="FW1009" s="401" t="n"/>
      <c r="FX1009" s="401" t="n"/>
      <c r="FY1009" s="401" t="n"/>
      <c r="FZ1009" s="401" t="n"/>
      <c r="GA1009" s="401" t="n"/>
      <c r="GB1009" s="401" t="n"/>
      <c r="GC1009" s="401" t="n"/>
      <c r="GD1009" s="401" t="n"/>
      <c r="GE1009" s="401" t="n"/>
      <c r="GF1009" s="401" t="n"/>
      <c r="GG1009" s="401" t="n"/>
      <c r="GH1009" s="401" t="n"/>
      <c r="GI1009" s="401" t="n"/>
      <c r="GJ1009" s="401" t="n"/>
      <c r="GK1009" s="401" t="n"/>
      <c r="GL1009" s="401" t="n"/>
      <c r="GM1009" s="401" t="n"/>
      <c r="GN1009" s="401" t="n"/>
      <c r="GO1009" s="401" t="n"/>
      <c r="GP1009" s="401" t="n"/>
      <c r="GQ1009" s="401" t="n"/>
      <c r="GR1009" s="401" t="n"/>
      <c r="GS1009" s="401" t="n"/>
      <c r="GT1009" s="401" t="n"/>
      <c r="GU1009" s="401" t="n"/>
      <c r="GV1009" s="401" t="n"/>
      <c r="GW1009" s="401" t="n"/>
      <c r="GX1009" s="401" t="n">
        <v>0</v>
      </c>
    </row>
    <row r="1010"/>
    <row r="1011">
      <c r="A1011" s="402" t="n">
        <v>50</v>
      </c>
      <c r="B1011" s="402" t="n">
        <v>0</v>
      </c>
      <c r="C1011" s="402" t="n">
        <v>0</v>
      </c>
      <c r="D1011" s="402" t="n">
        <v>1</v>
      </c>
      <c r="E1011" s="402" t="n">
        <v>201</v>
      </c>
      <c r="F1011" s="402">
        <f>ROUND(Source!O1009,O1011)</f>
        <v/>
      </c>
      <c r="G1011" s="402" t="inlineStr">
        <is>
          <t>ПЗ</t>
        </is>
      </c>
      <c r="H1011" s="402" t="inlineStr">
        <is>
          <t>Прямые затраты</t>
        </is>
      </c>
      <c r="I1011" s="402" t="n"/>
      <c r="J1011" s="402" t="n"/>
      <c r="K1011" s="402" t="n">
        <v>201</v>
      </c>
      <c r="L1011" s="402" t="n">
        <v>1</v>
      </c>
      <c r="M1011" s="402" t="n">
        <v>3</v>
      </c>
      <c r="N1011" s="402" t="inlineStr"/>
      <c r="O1011" s="402" t="n">
        <v>0</v>
      </c>
      <c r="P1011" s="402" t="n"/>
      <c r="Q1011" s="402" t="n"/>
      <c r="R1011" s="402" t="n"/>
      <c r="S1011" s="402" t="n"/>
      <c r="T1011" s="402" t="n"/>
      <c r="U1011" s="402" t="n"/>
      <c r="V1011" s="402" t="n"/>
      <c r="W1011" s="402" t="n">
        <v>0</v>
      </c>
      <c r="X1011" s="402" t="n">
        <v>1</v>
      </c>
      <c r="Y1011" s="402" t="n">
        <v>0</v>
      </c>
      <c r="Z1011" s="402" t="n"/>
      <c r="AA1011" s="402" t="n"/>
      <c r="AB1011" s="402" t="n"/>
    </row>
    <row r="1012">
      <c r="A1012" s="402" t="n">
        <v>50</v>
      </c>
      <c r="B1012" s="402" t="n">
        <v>0</v>
      </c>
      <c r="C1012" s="402" t="n">
        <v>0</v>
      </c>
      <c r="D1012" s="402" t="n">
        <v>1</v>
      </c>
      <c r="E1012" s="402" t="n">
        <v>202</v>
      </c>
      <c r="F1012" s="402">
        <f>ROUND(Source!P1009,O1012)</f>
        <v/>
      </c>
      <c r="G1012" s="402" t="inlineStr">
        <is>
          <t>СтМатОб</t>
        </is>
      </c>
      <c r="H1012" s="402" t="inlineStr">
        <is>
          <t>Стоимость материальных ресурсов (всего)</t>
        </is>
      </c>
      <c r="I1012" s="402" t="n"/>
      <c r="J1012" s="402" t="n"/>
      <c r="K1012" s="402" t="n">
        <v>202</v>
      </c>
      <c r="L1012" s="402" t="n">
        <v>2</v>
      </c>
      <c r="M1012" s="402" t="n">
        <v>3</v>
      </c>
      <c r="N1012" s="402" t="inlineStr"/>
      <c r="O1012" s="402" t="n">
        <v>0</v>
      </c>
      <c r="P1012" s="402" t="n"/>
      <c r="Q1012" s="402" t="n"/>
      <c r="R1012" s="402" t="n"/>
      <c r="S1012" s="402" t="n"/>
      <c r="T1012" s="402" t="n"/>
      <c r="U1012" s="402" t="n"/>
      <c r="V1012" s="402" t="n"/>
      <c r="W1012" s="402" t="n">
        <v>0</v>
      </c>
      <c r="X1012" s="402" t="n">
        <v>1</v>
      </c>
      <c r="Y1012" s="402" t="n">
        <v>0</v>
      </c>
      <c r="Z1012" s="402" t="n"/>
      <c r="AA1012" s="402" t="n"/>
      <c r="AB1012" s="402" t="n"/>
    </row>
    <row r="1013">
      <c r="A1013" s="402" t="n">
        <v>50</v>
      </c>
      <c r="B1013" s="402" t="n">
        <v>0</v>
      </c>
      <c r="C1013" s="402" t="n">
        <v>0</v>
      </c>
      <c r="D1013" s="402" t="n">
        <v>1</v>
      </c>
      <c r="E1013" s="402" t="n">
        <v>222</v>
      </c>
      <c r="F1013" s="402">
        <f>ROUND(Source!AO1009,O1013)</f>
        <v/>
      </c>
      <c r="G1013" s="402" t="inlineStr">
        <is>
          <t>СтМатОбЗак</t>
        </is>
      </c>
      <c r="H1013" s="402" t="inlineStr">
        <is>
          <t>Стоимость материалов и оборудования заказчика</t>
        </is>
      </c>
      <c r="I1013" s="402" t="n"/>
      <c r="J1013" s="402" t="n"/>
      <c r="K1013" s="402" t="n">
        <v>222</v>
      </c>
      <c r="L1013" s="402" t="n">
        <v>3</v>
      </c>
      <c r="M1013" s="402" t="n">
        <v>3</v>
      </c>
      <c r="N1013" s="402" t="inlineStr"/>
      <c r="O1013" s="402" t="n">
        <v>0</v>
      </c>
      <c r="P1013" s="402" t="n"/>
      <c r="Q1013" s="402" t="n"/>
      <c r="R1013" s="402" t="n"/>
      <c r="S1013" s="402" t="n"/>
      <c r="T1013" s="402" t="n"/>
      <c r="U1013" s="402" t="n"/>
      <c r="V1013" s="402" t="n"/>
      <c r="W1013" s="402" t="n">
        <v>0</v>
      </c>
      <c r="X1013" s="402" t="n">
        <v>1</v>
      </c>
      <c r="Y1013" s="402" t="n">
        <v>0</v>
      </c>
      <c r="Z1013" s="402" t="n"/>
      <c r="AA1013" s="402" t="n"/>
      <c r="AB1013" s="402" t="n"/>
    </row>
    <row r="1014">
      <c r="A1014" s="402" t="n">
        <v>50</v>
      </c>
      <c r="B1014" s="402" t="n">
        <v>0</v>
      </c>
      <c r="C1014" s="402" t="n">
        <v>0</v>
      </c>
      <c r="D1014" s="402" t="n">
        <v>1</v>
      </c>
      <c r="E1014" s="402" t="n">
        <v>225</v>
      </c>
      <c r="F1014" s="402">
        <f>ROUND(Source!AV1009,O1014)</f>
        <v/>
      </c>
      <c r="G1014" s="402" t="inlineStr">
        <is>
          <t>СтМатОбПод</t>
        </is>
      </c>
      <c r="H1014" s="402" t="inlineStr">
        <is>
          <t>Стоимость материалов и оборудования подрядчика</t>
        </is>
      </c>
      <c r="I1014" s="402" t="n"/>
      <c r="J1014" s="402" t="n"/>
      <c r="K1014" s="402" t="n">
        <v>225</v>
      </c>
      <c r="L1014" s="402" t="n">
        <v>4</v>
      </c>
      <c r="M1014" s="402" t="n">
        <v>3</v>
      </c>
      <c r="N1014" s="402" t="inlineStr"/>
      <c r="O1014" s="402" t="n">
        <v>0</v>
      </c>
      <c r="P1014" s="402" t="n"/>
      <c r="Q1014" s="402" t="n"/>
      <c r="R1014" s="402" t="n"/>
      <c r="S1014" s="402" t="n"/>
      <c r="T1014" s="402" t="n"/>
      <c r="U1014" s="402" t="n"/>
      <c r="V1014" s="402" t="n"/>
      <c r="W1014" s="402" t="n">
        <v>0</v>
      </c>
      <c r="X1014" s="402" t="n">
        <v>1</v>
      </c>
      <c r="Y1014" s="402" t="n">
        <v>0</v>
      </c>
      <c r="Z1014" s="402" t="n"/>
      <c r="AA1014" s="402" t="n"/>
      <c r="AB1014" s="402" t="n"/>
    </row>
    <row r="1015">
      <c r="A1015" s="402" t="n">
        <v>50</v>
      </c>
      <c r="B1015" s="402" t="n">
        <v>0</v>
      </c>
      <c r="C1015" s="402" t="n">
        <v>0</v>
      </c>
      <c r="D1015" s="402" t="n">
        <v>1</v>
      </c>
      <c r="E1015" s="402" t="n">
        <v>226</v>
      </c>
      <c r="F1015" s="402">
        <f>ROUND(Source!AW1009,O1015)</f>
        <v/>
      </c>
      <c r="G1015" s="402" t="inlineStr">
        <is>
          <t>СтМат</t>
        </is>
      </c>
      <c r="H1015" s="402" t="inlineStr">
        <is>
          <t>Стоимость материалов (всего)</t>
        </is>
      </c>
      <c r="I1015" s="402" t="n"/>
      <c r="J1015" s="402" t="n"/>
      <c r="K1015" s="402" t="n">
        <v>226</v>
      </c>
      <c r="L1015" s="402" t="n">
        <v>5</v>
      </c>
      <c r="M1015" s="402" t="n">
        <v>3</v>
      </c>
      <c r="N1015" s="402" t="inlineStr"/>
      <c r="O1015" s="402" t="n">
        <v>0</v>
      </c>
      <c r="P1015" s="402" t="n"/>
      <c r="Q1015" s="402" t="n"/>
      <c r="R1015" s="402" t="n"/>
      <c r="S1015" s="402" t="n"/>
      <c r="T1015" s="402" t="n"/>
      <c r="U1015" s="402" t="n"/>
      <c r="V1015" s="402" t="n"/>
      <c r="W1015" s="402" t="n">
        <v>0</v>
      </c>
      <c r="X1015" s="402" t="n">
        <v>1</v>
      </c>
      <c r="Y1015" s="402" t="n">
        <v>0</v>
      </c>
      <c r="Z1015" s="402" t="n"/>
      <c r="AA1015" s="402" t="n"/>
      <c r="AB1015" s="402" t="n"/>
    </row>
    <row r="1016">
      <c r="A1016" s="402" t="n">
        <v>50</v>
      </c>
      <c r="B1016" s="402" t="n">
        <v>0</v>
      </c>
      <c r="C1016" s="402" t="n">
        <v>0</v>
      </c>
      <c r="D1016" s="402" t="n">
        <v>1</v>
      </c>
      <c r="E1016" s="402" t="n">
        <v>227</v>
      </c>
      <c r="F1016" s="402">
        <f>ROUND(Source!AX1009,O1016)</f>
        <v/>
      </c>
      <c r="G1016" s="402" t="inlineStr">
        <is>
          <t>СтМатЗак</t>
        </is>
      </c>
      <c r="H1016" s="402" t="inlineStr">
        <is>
          <t>Стоимость материалов заказчика</t>
        </is>
      </c>
      <c r="I1016" s="402" t="n"/>
      <c r="J1016" s="402" t="n"/>
      <c r="K1016" s="402" t="n">
        <v>227</v>
      </c>
      <c r="L1016" s="402" t="n">
        <v>6</v>
      </c>
      <c r="M1016" s="402" t="n">
        <v>3</v>
      </c>
      <c r="N1016" s="402" t="inlineStr"/>
      <c r="O1016" s="402" t="n">
        <v>0</v>
      </c>
      <c r="P1016" s="402" t="n"/>
      <c r="Q1016" s="402" t="n"/>
      <c r="R1016" s="402" t="n"/>
      <c r="S1016" s="402" t="n"/>
      <c r="T1016" s="402" t="n"/>
      <c r="U1016" s="402" t="n"/>
      <c r="V1016" s="402" t="n"/>
      <c r="W1016" s="402" t="n">
        <v>0</v>
      </c>
      <c r="X1016" s="402" t="n">
        <v>1</v>
      </c>
      <c r="Y1016" s="402" t="n">
        <v>0</v>
      </c>
      <c r="Z1016" s="402" t="n"/>
      <c r="AA1016" s="402" t="n"/>
      <c r="AB1016" s="402" t="n"/>
    </row>
    <row r="1017">
      <c r="A1017" s="402" t="n">
        <v>50</v>
      </c>
      <c r="B1017" s="402" t="n">
        <v>0</v>
      </c>
      <c r="C1017" s="402" t="n">
        <v>0</v>
      </c>
      <c r="D1017" s="402" t="n">
        <v>1</v>
      </c>
      <c r="E1017" s="402" t="n">
        <v>228</v>
      </c>
      <c r="F1017" s="402">
        <f>ROUND(Source!AY1009,O1017)</f>
        <v/>
      </c>
      <c r="G1017" s="402" t="inlineStr">
        <is>
          <t>СтМатПод</t>
        </is>
      </c>
      <c r="H1017" s="402" t="inlineStr">
        <is>
          <t>Стоимость материалов подрядчика</t>
        </is>
      </c>
      <c r="I1017" s="402" t="n"/>
      <c r="J1017" s="402" t="n"/>
      <c r="K1017" s="402" t="n">
        <v>228</v>
      </c>
      <c r="L1017" s="402" t="n">
        <v>7</v>
      </c>
      <c r="M1017" s="402" t="n">
        <v>3</v>
      </c>
      <c r="N1017" s="402" t="inlineStr"/>
      <c r="O1017" s="402" t="n">
        <v>0</v>
      </c>
      <c r="P1017" s="402" t="n"/>
      <c r="Q1017" s="402" t="n"/>
      <c r="R1017" s="402" t="n"/>
      <c r="S1017" s="402" t="n"/>
      <c r="T1017" s="402" t="n"/>
      <c r="U1017" s="402" t="n"/>
      <c r="V1017" s="402" t="n"/>
      <c r="W1017" s="402" t="n">
        <v>0</v>
      </c>
      <c r="X1017" s="402" t="n">
        <v>1</v>
      </c>
      <c r="Y1017" s="402" t="n">
        <v>0</v>
      </c>
      <c r="Z1017" s="402" t="n"/>
      <c r="AA1017" s="402" t="n"/>
      <c r="AB1017" s="402" t="n"/>
    </row>
    <row r="1018">
      <c r="A1018" s="402" t="n">
        <v>50</v>
      </c>
      <c r="B1018" s="402" t="n">
        <v>0</v>
      </c>
      <c r="C1018" s="402" t="n">
        <v>0</v>
      </c>
      <c r="D1018" s="402" t="n">
        <v>1</v>
      </c>
      <c r="E1018" s="402" t="n">
        <v>216</v>
      </c>
      <c r="F1018" s="402">
        <f>ROUND(Source!AP1009,O1018)</f>
        <v/>
      </c>
      <c r="G1018" s="402" t="inlineStr">
        <is>
          <t>Оборуд</t>
        </is>
      </c>
      <c r="H1018" s="402" t="inlineStr">
        <is>
          <t>Стоимость оборудования (всего)</t>
        </is>
      </c>
      <c r="I1018" s="402" t="n"/>
      <c r="J1018" s="402" t="n"/>
      <c r="K1018" s="402" t="n">
        <v>216</v>
      </c>
      <c r="L1018" s="402" t="n">
        <v>8</v>
      </c>
      <c r="M1018" s="402" t="n">
        <v>3</v>
      </c>
      <c r="N1018" s="402" t="inlineStr"/>
      <c r="O1018" s="402" t="n">
        <v>0</v>
      </c>
      <c r="P1018" s="402" t="n"/>
      <c r="Q1018" s="402" t="n"/>
      <c r="R1018" s="402" t="n"/>
      <c r="S1018" s="402" t="n"/>
      <c r="T1018" s="402" t="n"/>
      <c r="U1018" s="402" t="n"/>
      <c r="V1018" s="402" t="n"/>
      <c r="W1018" s="402" t="n">
        <v>0</v>
      </c>
      <c r="X1018" s="402" t="n">
        <v>1</v>
      </c>
      <c r="Y1018" s="402" t="n">
        <v>0</v>
      </c>
      <c r="Z1018" s="402" t="n"/>
      <c r="AA1018" s="402" t="n"/>
      <c r="AB1018" s="402" t="n"/>
    </row>
    <row r="1019">
      <c r="A1019" s="402" t="n">
        <v>50</v>
      </c>
      <c r="B1019" s="402" t="n">
        <v>0</v>
      </c>
      <c r="C1019" s="402" t="n">
        <v>0</v>
      </c>
      <c r="D1019" s="402" t="n">
        <v>1</v>
      </c>
      <c r="E1019" s="402" t="n">
        <v>223</v>
      </c>
      <c r="F1019" s="402">
        <f>ROUND(Source!AQ1009,O1019)</f>
        <v/>
      </c>
      <c r="G1019" s="402" t="inlineStr">
        <is>
          <t>ОборудЗак</t>
        </is>
      </c>
      <c r="H1019" s="402" t="inlineStr">
        <is>
          <t>Стоимость оборудования заказчика</t>
        </is>
      </c>
      <c r="I1019" s="402" t="n"/>
      <c r="J1019" s="402" t="n"/>
      <c r="K1019" s="402" t="n">
        <v>223</v>
      </c>
      <c r="L1019" s="402" t="n">
        <v>9</v>
      </c>
      <c r="M1019" s="402" t="n">
        <v>3</v>
      </c>
      <c r="N1019" s="402" t="inlineStr"/>
      <c r="O1019" s="402" t="n">
        <v>0</v>
      </c>
      <c r="P1019" s="402" t="n"/>
      <c r="Q1019" s="402" t="n"/>
      <c r="R1019" s="402" t="n"/>
      <c r="S1019" s="402" t="n"/>
      <c r="T1019" s="402" t="n"/>
      <c r="U1019" s="402" t="n"/>
      <c r="V1019" s="402" t="n"/>
      <c r="W1019" s="402" t="n">
        <v>0</v>
      </c>
      <c r="X1019" s="402" t="n">
        <v>1</v>
      </c>
      <c r="Y1019" s="402" t="n">
        <v>0</v>
      </c>
      <c r="Z1019" s="402" t="n"/>
      <c r="AA1019" s="402" t="n"/>
      <c r="AB1019" s="402" t="n"/>
    </row>
    <row r="1020">
      <c r="A1020" s="402" t="n">
        <v>50</v>
      </c>
      <c r="B1020" s="402" t="n">
        <v>0</v>
      </c>
      <c r="C1020" s="402" t="n">
        <v>0</v>
      </c>
      <c r="D1020" s="402" t="n">
        <v>1</v>
      </c>
      <c r="E1020" s="402" t="n">
        <v>229</v>
      </c>
      <c r="F1020" s="402">
        <f>ROUND(Source!AZ1009,O1020)</f>
        <v/>
      </c>
      <c r="G1020" s="402" t="inlineStr">
        <is>
          <t>ОборудПод</t>
        </is>
      </c>
      <c r="H1020" s="402" t="inlineStr">
        <is>
          <t>Стоимость оборудования подрядчика</t>
        </is>
      </c>
      <c r="I1020" s="402" t="n"/>
      <c r="J1020" s="402" t="n"/>
      <c r="K1020" s="402" t="n">
        <v>229</v>
      </c>
      <c r="L1020" s="402" t="n">
        <v>10</v>
      </c>
      <c r="M1020" s="402" t="n">
        <v>3</v>
      </c>
      <c r="N1020" s="402" t="inlineStr"/>
      <c r="O1020" s="402" t="n">
        <v>0</v>
      </c>
      <c r="P1020" s="402" t="n"/>
      <c r="Q1020" s="402" t="n"/>
      <c r="R1020" s="402" t="n"/>
      <c r="S1020" s="402" t="n"/>
      <c r="T1020" s="402" t="n"/>
      <c r="U1020" s="402" t="n"/>
      <c r="V1020" s="402" t="n"/>
      <c r="W1020" s="402" t="n">
        <v>0</v>
      </c>
      <c r="X1020" s="402" t="n">
        <v>1</v>
      </c>
      <c r="Y1020" s="402" t="n">
        <v>0</v>
      </c>
      <c r="Z1020" s="402" t="n"/>
      <c r="AA1020" s="402" t="n"/>
      <c r="AB1020" s="402" t="n"/>
    </row>
    <row r="1021">
      <c r="A1021" s="402" t="n">
        <v>50</v>
      </c>
      <c r="B1021" s="402" t="n">
        <v>0</v>
      </c>
      <c r="C1021" s="402" t="n">
        <v>0</v>
      </c>
      <c r="D1021" s="402" t="n">
        <v>1</v>
      </c>
      <c r="E1021" s="402" t="n">
        <v>203</v>
      </c>
      <c r="F1021" s="402">
        <f>ROUND(Source!Q1009,O1021)</f>
        <v/>
      </c>
      <c r="G1021" s="402" t="inlineStr">
        <is>
          <t>ЭММ</t>
        </is>
      </c>
      <c r="H1021" s="402" t="inlineStr">
        <is>
          <t>Эксплуатация машин</t>
        </is>
      </c>
      <c r="I1021" s="402" t="n"/>
      <c r="J1021" s="402" t="n"/>
      <c r="K1021" s="402" t="n">
        <v>203</v>
      </c>
      <c r="L1021" s="402" t="n">
        <v>11</v>
      </c>
      <c r="M1021" s="402" t="n">
        <v>3</v>
      </c>
      <c r="N1021" s="402" t="inlineStr"/>
      <c r="O1021" s="402" t="n">
        <v>0</v>
      </c>
      <c r="P1021" s="402" t="n"/>
      <c r="Q1021" s="402" t="n"/>
      <c r="R1021" s="402" t="n"/>
      <c r="S1021" s="402" t="n"/>
      <c r="T1021" s="402" t="n"/>
      <c r="U1021" s="402" t="n"/>
      <c r="V1021" s="402" t="n"/>
      <c r="W1021" s="402" t="n">
        <v>0</v>
      </c>
      <c r="X1021" s="402" t="n">
        <v>1</v>
      </c>
      <c r="Y1021" s="402" t="n">
        <v>0</v>
      </c>
      <c r="Z1021" s="402" t="n"/>
      <c r="AA1021" s="402" t="n"/>
      <c r="AB1021" s="402" t="n"/>
    </row>
    <row r="1022">
      <c r="A1022" s="402" t="n">
        <v>50</v>
      </c>
      <c r="B1022" s="402" t="n">
        <v>0</v>
      </c>
      <c r="C1022" s="402" t="n">
        <v>0</v>
      </c>
      <c r="D1022" s="402" t="n">
        <v>1</v>
      </c>
      <c r="E1022" s="402" t="n">
        <v>231</v>
      </c>
      <c r="F1022" s="402">
        <f>ROUND(Source!BB1009,O1022)</f>
        <v/>
      </c>
      <c r="G1022" s="402" t="inlineStr">
        <is>
          <t>ЭММсНРиСП</t>
        </is>
      </c>
      <c r="H1022" s="402" t="inlineStr">
        <is>
          <t>Эксплуатация машин по ТСН-2001.16</t>
        </is>
      </c>
      <c r="I1022" s="402" t="n"/>
      <c r="J1022" s="402" t="n"/>
      <c r="K1022" s="402" t="n">
        <v>231</v>
      </c>
      <c r="L1022" s="402" t="n">
        <v>12</v>
      </c>
      <c r="M1022" s="402" t="n">
        <v>3</v>
      </c>
      <c r="N1022" s="402" t="inlineStr"/>
      <c r="O1022" s="402" t="n">
        <v>0</v>
      </c>
      <c r="P1022" s="402" t="n"/>
      <c r="Q1022" s="402" t="n"/>
      <c r="R1022" s="402" t="n"/>
      <c r="S1022" s="402" t="n"/>
      <c r="T1022" s="402" t="n"/>
      <c r="U1022" s="402" t="n"/>
      <c r="V1022" s="402" t="n"/>
      <c r="W1022" s="402" t="n">
        <v>0</v>
      </c>
      <c r="X1022" s="402" t="n">
        <v>1</v>
      </c>
      <c r="Y1022" s="402" t="n">
        <v>0</v>
      </c>
      <c r="Z1022" s="402" t="n"/>
      <c r="AA1022" s="402" t="n"/>
      <c r="AB1022" s="402" t="n"/>
    </row>
    <row r="1023">
      <c r="A1023" s="402" t="n">
        <v>50</v>
      </c>
      <c r="B1023" s="402" t="n">
        <v>0</v>
      </c>
      <c r="C1023" s="402" t="n">
        <v>0</v>
      </c>
      <c r="D1023" s="402" t="n">
        <v>1</v>
      </c>
      <c r="E1023" s="402" t="n">
        <v>204</v>
      </c>
      <c r="F1023" s="402">
        <f>ROUND(Source!R1009,O1023)</f>
        <v/>
      </c>
      <c r="G1023" s="402" t="inlineStr">
        <is>
          <t>ЗПМ</t>
        </is>
      </c>
      <c r="H1023" s="402" t="inlineStr">
        <is>
          <t>ЗП машинистов</t>
        </is>
      </c>
      <c r="I1023" s="402" t="n"/>
      <c r="J1023" s="402" t="n"/>
      <c r="K1023" s="402" t="n">
        <v>204</v>
      </c>
      <c r="L1023" s="402" t="n">
        <v>13</v>
      </c>
      <c r="M1023" s="402" t="n">
        <v>3</v>
      </c>
      <c r="N1023" s="402" t="inlineStr"/>
      <c r="O1023" s="402" t="n">
        <v>0</v>
      </c>
      <c r="P1023" s="402" t="n"/>
      <c r="Q1023" s="402" t="n"/>
      <c r="R1023" s="402" t="n"/>
      <c r="S1023" s="402" t="n"/>
      <c r="T1023" s="402" t="n"/>
      <c r="U1023" s="402" t="n"/>
      <c r="V1023" s="402" t="n"/>
      <c r="W1023" s="402" t="n">
        <v>0</v>
      </c>
      <c r="X1023" s="402" t="n">
        <v>1</v>
      </c>
      <c r="Y1023" s="402" t="n">
        <v>0</v>
      </c>
      <c r="Z1023" s="402" t="n"/>
      <c r="AA1023" s="402" t="n"/>
      <c r="AB1023" s="402" t="n"/>
    </row>
    <row r="1024">
      <c r="A1024" s="402" t="n">
        <v>50</v>
      </c>
      <c r="B1024" s="402" t="n">
        <v>0</v>
      </c>
      <c r="C1024" s="402" t="n">
        <v>0</v>
      </c>
      <c r="D1024" s="402" t="n">
        <v>1</v>
      </c>
      <c r="E1024" s="402" t="n">
        <v>205</v>
      </c>
      <c r="F1024" s="402">
        <f>ROUND(Source!S1009,O1024)</f>
        <v/>
      </c>
      <c r="G1024" s="402" t="inlineStr">
        <is>
          <t>ОЗП</t>
        </is>
      </c>
      <c r="H1024" s="402" t="inlineStr">
        <is>
          <t>Основная ЗП рабочих</t>
        </is>
      </c>
      <c r="I1024" s="402" t="n"/>
      <c r="J1024" s="402" t="n"/>
      <c r="K1024" s="402" t="n">
        <v>205</v>
      </c>
      <c r="L1024" s="402" t="n">
        <v>14</v>
      </c>
      <c r="M1024" s="402" t="n">
        <v>3</v>
      </c>
      <c r="N1024" s="402" t="inlineStr"/>
      <c r="O1024" s="402" t="n">
        <v>0</v>
      </c>
      <c r="P1024" s="402" t="n"/>
      <c r="Q1024" s="402" t="n"/>
      <c r="R1024" s="402" t="n"/>
      <c r="S1024" s="402" t="n"/>
      <c r="T1024" s="402" t="n"/>
      <c r="U1024" s="402" t="n"/>
      <c r="V1024" s="402" t="n"/>
      <c r="W1024" s="402" t="n">
        <v>0</v>
      </c>
      <c r="X1024" s="402" t="n">
        <v>1</v>
      </c>
      <c r="Y1024" s="402" t="n">
        <v>0</v>
      </c>
      <c r="Z1024" s="402" t="n"/>
      <c r="AA1024" s="402" t="n"/>
      <c r="AB1024" s="402" t="n"/>
    </row>
    <row r="1025">
      <c r="A1025" s="402" t="n">
        <v>50</v>
      </c>
      <c r="B1025" s="402" t="n">
        <v>0</v>
      </c>
      <c r="C1025" s="402" t="n">
        <v>0</v>
      </c>
      <c r="D1025" s="402" t="n">
        <v>1</v>
      </c>
      <c r="E1025" s="402" t="n">
        <v>232</v>
      </c>
      <c r="F1025" s="402">
        <f>ROUND(Source!BC1009,O1025)</f>
        <v/>
      </c>
      <c r="G1025" s="402" t="inlineStr">
        <is>
          <t>ОЗПсНРиСП</t>
        </is>
      </c>
      <c r="H1025" s="402" t="inlineStr">
        <is>
          <t>Основная ЗП рабочих по ТСН-2001.16</t>
        </is>
      </c>
      <c r="I1025" s="402" t="n"/>
      <c r="J1025" s="402" t="n"/>
      <c r="K1025" s="402" t="n">
        <v>232</v>
      </c>
      <c r="L1025" s="402" t="n">
        <v>15</v>
      </c>
      <c r="M1025" s="402" t="n">
        <v>3</v>
      </c>
      <c r="N1025" s="402" t="inlineStr"/>
      <c r="O1025" s="402" t="n">
        <v>0</v>
      </c>
      <c r="P1025" s="402" t="n"/>
      <c r="Q1025" s="402" t="n"/>
      <c r="R1025" s="402" t="n"/>
      <c r="S1025" s="402" t="n"/>
      <c r="T1025" s="402" t="n"/>
      <c r="U1025" s="402" t="n"/>
      <c r="V1025" s="402" t="n"/>
      <c r="W1025" s="402" t="n">
        <v>0</v>
      </c>
      <c r="X1025" s="402" t="n">
        <v>1</v>
      </c>
      <c r="Y1025" s="402" t="n">
        <v>0</v>
      </c>
      <c r="Z1025" s="402" t="n"/>
      <c r="AA1025" s="402" t="n"/>
      <c r="AB1025" s="402" t="n"/>
    </row>
    <row r="1026">
      <c r="A1026" s="402" t="n">
        <v>50</v>
      </c>
      <c r="B1026" s="402" t="n">
        <v>0</v>
      </c>
      <c r="C1026" s="402" t="n">
        <v>0</v>
      </c>
      <c r="D1026" s="402" t="n">
        <v>1</v>
      </c>
      <c r="E1026" s="402" t="n">
        <v>214</v>
      </c>
      <c r="F1026" s="402">
        <f>ROUND(Source!AS1009,O1026)</f>
        <v/>
      </c>
      <c r="G1026" s="402" t="inlineStr">
        <is>
          <t>Строит</t>
        </is>
      </c>
      <c r="H1026" s="402" t="inlineStr">
        <is>
          <t>Строительные работы с НР и СП</t>
        </is>
      </c>
      <c r="I1026" s="402" t="n"/>
      <c r="J1026" s="402" t="n"/>
      <c r="K1026" s="402" t="n">
        <v>214</v>
      </c>
      <c r="L1026" s="402" t="n">
        <v>16</v>
      </c>
      <c r="M1026" s="402" t="n">
        <v>3</v>
      </c>
      <c r="N1026" s="402" t="inlineStr"/>
      <c r="O1026" s="402" t="n">
        <v>0</v>
      </c>
      <c r="P1026" s="402" t="n"/>
      <c r="Q1026" s="402" t="n"/>
      <c r="R1026" s="402" t="n"/>
      <c r="S1026" s="402" t="n"/>
      <c r="T1026" s="402" t="n"/>
      <c r="U1026" s="402" t="n"/>
      <c r="V1026" s="402" t="n"/>
      <c r="W1026" s="402" t="n">
        <v>0</v>
      </c>
      <c r="X1026" s="402" t="n">
        <v>1</v>
      </c>
      <c r="Y1026" s="402" t="n">
        <v>0</v>
      </c>
      <c r="Z1026" s="402" t="n"/>
      <c r="AA1026" s="402" t="n"/>
      <c r="AB1026" s="402" t="n"/>
    </row>
    <row r="1027">
      <c r="A1027" s="402" t="n">
        <v>50</v>
      </c>
      <c r="B1027" s="402" t="n">
        <v>0</v>
      </c>
      <c r="C1027" s="402" t="n">
        <v>0</v>
      </c>
      <c r="D1027" s="402" t="n">
        <v>1</v>
      </c>
      <c r="E1027" s="402" t="n">
        <v>215</v>
      </c>
      <c r="F1027" s="402">
        <f>ROUND(Source!AT1009,O1027)</f>
        <v/>
      </c>
      <c r="G1027" s="402" t="inlineStr">
        <is>
          <t>Монтаж</t>
        </is>
      </c>
      <c r="H1027" s="402" t="inlineStr">
        <is>
          <t>Монтажные работы с НР и СП</t>
        </is>
      </c>
      <c r="I1027" s="402" t="n"/>
      <c r="J1027" s="402" t="n"/>
      <c r="K1027" s="402" t="n">
        <v>215</v>
      </c>
      <c r="L1027" s="402" t="n">
        <v>17</v>
      </c>
      <c r="M1027" s="402" t="n">
        <v>3</v>
      </c>
      <c r="N1027" s="402" t="inlineStr"/>
      <c r="O1027" s="402" t="n">
        <v>0</v>
      </c>
      <c r="P1027" s="402" t="n"/>
      <c r="Q1027" s="402" t="n"/>
      <c r="R1027" s="402" t="n"/>
      <c r="S1027" s="402" t="n"/>
      <c r="T1027" s="402" t="n"/>
      <c r="U1027" s="402" t="n"/>
      <c r="V1027" s="402" t="n"/>
      <c r="W1027" s="402" t="n">
        <v>0</v>
      </c>
      <c r="X1027" s="402" t="n">
        <v>1</v>
      </c>
      <c r="Y1027" s="402" t="n">
        <v>0</v>
      </c>
      <c r="Z1027" s="402" t="n"/>
      <c r="AA1027" s="402" t="n"/>
      <c r="AB1027" s="402" t="n"/>
    </row>
    <row r="1028">
      <c r="A1028" s="402" t="n">
        <v>50</v>
      </c>
      <c r="B1028" s="402" t="n">
        <v>0</v>
      </c>
      <c r="C1028" s="402" t="n">
        <v>0</v>
      </c>
      <c r="D1028" s="402" t="n">
        <v>1</v>
      </c>
      <c r="E1028" s="402" t="n">
        <v>217</v>
      </c>
      <c r="F1028" s="402">
        <f>ROUND(Source!AU1009,O1028)</f>
        <v/>
      </c>
      <c r="G1028" s="402" t="inlineStr">
        <is>
          <t>Прочие</t>
        </is>
      </c>
      <c r="H1028" s="402" t="inlineStr">
        <is>
          <t>Прочие работы с НР и СП</t>
        </is>
      </c>
      <c r="I1028" s="402" t="n"/>
      <c r="J1028" s="402" t="n"/>
      <c r="K1028" s="402" t="n">
        <v>217</v>
      </c>
      <c r="L1028" s="402" t="n">
        <v>18</v>
      </c>
      <c r="M1028" s="402" t="n">
        <v>3</v>
      </c>
      <c r="N1028" s="402" t="inlineStr"/>
      <c r="O1028" s="402" t="n">
        <v>0</v>
      </c>
      <c r="P1028" s="402" t="n"/>
      <c r="Q1028" s="402" t="n"/>
      <c r="R1028" s="402" t="n"/>
      <c r="S1028" s="402" t="n"/>
      <c r="T1028" s="402" t="n"/>
      <c r="U1028" s="402" t="n"/>
      <c r="V1028" s="402" t="n"/>
      <c r="W1028" s="402" t="n">
        <v>0</v>
      </c>
      <c r="X1028" s="402" t="n">
        <v>1</v>
      </c>
      <c r="Y1028" s="402" t="n">
        <v>0</v>
      </c>
      <c r="Z1028" s="402" t="n"/>
      <c r="AA1028" s="402" t="n"/>
      <c r="AB1028" s="402" t="n"/>
    </row>
    <row r="1029">
      <c r="A1029" s="402" t="n">
        <v>50</v>
      </c>
      <c r="B1029" s="402" t="n">
        <v>0</v>
      </c>
      <c r="C1029" s="402" t="n">
        <v>0</v>
      </c>
      <c r="D1029" s="402" t="n">
        <v>1</v>
      </c>
      <c r="E1029" s="402" t="n">
        <v>230</v>
      </c>
      <c r="F1029" s="402">
        <f>ROUND(Source!BA1009,O1029)</f>
        <v/>
      </c>
      <c r="G1029" s="402" t="inlineStr">
        <is>
          <t>ПрочиеЗатр</t>
        </is>
      </c>
      <c r="H1029" s="402" t="inlineStr">
        <is>
          <t>Прочие затраты по ТСН-2001.16</t>
        </is>
      </c>
      <c r="I1029" s="402" t="n"/>
      <c r="J1029" s="402" t="n"/>
      <c r="K1029" s="402" t="n">
        <v>230</v>
      </c>
      <c r="L1029" s="402" t="n">
        <v>19</v>
      </c>
      <c r="M1029" s="402" t="n">
        <v>3</v>
      </c>
      <c r="N1029" s="402" t="inlineStr"/>
      <c r="O1029" s="402" t="n">
        <v>0</v>
      </c>
      <c r="P1029" s="402" t="n"/>
      <c r="Q1029" s="402" t="n"/>
      <c r="R1029" s="402" t="n"/>
      <c r="S1029" s="402" t="n"/>
      <c r="T1029" s="402" t="n"/>
      <c r="U1029" s="402" t="n"/>
      <c r="V1029" s="402" t="n"/>
      <c r="W1029" s="402" t="n">
        <v>0</v>
      </c>
      <c r="X1029" s="402" t="n">
        <v>1</v>
      </c>
      <c r="Y1029" s="402" t="n">
        <v>0</v>
      </c>
      <c r="Z1029" s="402" t="n"/>
      <c r="AA1029" s="402" t="n"/>
      <c r="AB1029" s="402" t="n"/>
    </row>
    <row r="1030">
      <c r="A1030" s="402" t="n">
        <v>50</v>
      </c>
      <c r="B1030" s="402" t="n">
        <v>0</v>
      </c>
      <c r="C1030" s="402" t="n">
        <v>0</v>
      </c>
      <c r="D1030" s="402" t="n">
        <v>1</v>
      </c>
      <c r="E1030" s="402" t="n">
        <v>206</v>
      </c>
      <c r="F1030" s="402">
        <f>ROUND(Source!T1009,O1030)</f>
        <v/>
      </c>
      <c r="G1030" s="402" t="inlineStr">
        <is>
          <t>ВозврМат</t>
        </is>
      </c>
      <c r="H1030" s="402" t="inlineStr">
        <is>
          <t>Возврат материалов</t>
        </is>
      </c>
      <c r="I1030" s="402" t="n"/>
      <c r="J1030" s="402" t="n"/>
      <c r="K1030" s="402" t="n">
        <v>206</v>
      </c>
      <c r="L1030" s="402" t="n">
        <v>20</v>
      </c>
      <c r="M1030" s="402" t="n">
        <v>3</v>
      </c>
      <c r="N1030" s="402" t="inlineStr"/>
      <c r="O1030" s="402" t="n">
        <v>0</v>
      </c>
      <c r="P1030" s="402" t="n"/>
      <c r="Q1030" s="402" t="n"/>
      <c r="R1030" s="402" t="n"/>
      <c r="S1030" s="402" t="n"/>
      <c r="T1030" s="402" t="n"/>
      <c r="U1030" s="402" t="n"/>
      <c r="V1030" s="402" t="n"/>
      <c r="W1030" s="402" t="n">
        <v>0</v>
      </c>
      <c r="X1030" s="402" t="n">
        <v>1</v>
      </c>
      <c r="Y1030" s="402" t="n">
        <v>0</v>
      </c>
      <c r="Z1030" s="402" t="n"/>
      <c r="AA1030" s="402" t="n"/>
      <c r="AB1030" s="402" t="n"/>
    </row>
    <row r="1031">
      <c r="A1031" s="402" t="n">
        <v>50</v>
      </c>
      <c r="B1031" s="402" t="n">
        <v>0</v>
      </c>
      <c r="C1031" s="402" t="n">
        <v>0</v>
      </c>
      <c r="D1031" s="402" t="n">
        <v>1</v>
      </c>
      <c r="E1031" s="402" t="n">
        <v>207</v>
      </c>
      <c r="F1031" s="402">
        <f>ROUND(Source!U1009,O1031)</f>
        <v/>
      </c>
      <c r="G1031" s="402" t="inlineStr">
        <is>
          <t>ТрудСтр</t>
        </is>
      </c>
      <c r="H1031" s="402" t="inlineStr">
        <is>
          <t>Трудозатраты строителей</t>
        </is>
      </c>
      <c r="I1031" s="402" t="n"/>
      <c r="J1031" s="402" t="n"/>
      <c r="K1031" s="402" t="n">
        <v>207</v>
      </c>
      <c r="L1031" s="402" t="n">
        <v>21</v>
      </c>
      <c r="M1031" s="402" t="n">
        <v>3</v>
      </c>
      <c r="N1031" s="402" t="inlineStr"/>
      <c r="O1031" s="402" t="n">
        <v>7</v>
      </c>
      <c r="P1031" s="402" t="n"/>
      <c r="Q1031" s="402" t="n"/>
      <c r="R1031" s="402" t="n"/>
      <c r="S1031" s="402" t="n"/>
      <c r="T1031" s="402" t="n"/>
      <c r="U1031" s="402" t="n"/>
      <c r="V1031" s="402" t="n"/>
      <c r="W1031" s="402" t="n">
        <v>0</v>
      </c>
      <c r="X1031" s="402" t="n">
        <v>1</v>
      </c>
      <c r="Y1031" s="402" t="n">
        <v>0</v>
      </c>
      <c r="Z1031" s="402" t="n"/>
      <c r="AA1031" s="402" t="n"/>
      <c r="AB1031" s="402" t="n"/>
    </row>
    <row r="1032">
      <c r="A1032" s="402" t="n">
        <v>50</v>
      </c>
      <c r="B1032" s="402" t="n">
        <v>0</v>
      </c>
      <c r="C1032" s="402" t="n">
        <v>0</v>
      </c>
      <c r="D1032" s="402" t="n">
        <v>1</v>
      </c>
      <c r="E1032" s="402" t="n">
        <v>208</v>
      </c>
      <c r="F1032" s="402">
        <f>ROUND(Source!V1009,O1032)</f>
        <v/>
      </c>
      <c r="G1032" s="402" t="inlineStr">
        <is>
          <t>ТрудМаш</t>
        </is>
      </c>
      <c r="H1032" s="402" t="inlineStr">
        <is>
          <t>Трудозатраты машинистов</t>
        </is>
      </c>
      <c r="I1032" s="402" t="n"/>
      <c r="J1032" s="402" t="n"/>
      <c r="K1032" s="402" t="n">
        <v>208</v>
      </c>
      <c r="L1032" s="402" t="n">
        <v>22</v>
      </c>
      <c r="M1032" s="402" t="n">
        <v>3</v>
      </c>
      <c r="N1032" s="402" t="inlineStr"/>
      <c r="O1032" s="402" t="n">
        <v>7</v>
      </c>
      <c r="P1032" s="402" t="n"/>
      <c r="Q1032" s="402" t="n"/>
      <c r="R1032" s="402" t="n"/>
      <c r="S1032" s="402" t="n"/>
      <c r="T1032" s="402" t="n"/>
      <c r="U1032" s="402" t="n"/>
      <c r="V1032" s="402" t="n"/>
      <c r="W1032" s="402" t="n">
        <v>0</v>
      </c>
      <c r="X1032" s="402" t="n">
        <v>1</v>
      </c>
      <c r="Y1032" s="402" t="n">
        <v>0</v>
      </c>
      <c r="Z1032" s="402" t="n"/>
      <c r="AA1032" s="402" t="n"/>
      <c r="AB1032" s="402" t="n"/>
    </row>
    <row r="1033">
      <c r="A1033" s="402" t="n">
        <v>50</v>
      </c>
      <c r="B1033" s="402" t="n">
        <v>0</v>
      </c>
      <c r="C1033" s="402" t="n">
        <v>0</v>
      </c>
      <c r="D1033" s="402" t="n">
        <v>1</v>
      </c>
      <c r="E1033" s="402" t="n">
        <v>209</v>
      </c>
      <c r="F1033" s="402">
        <f>ROUND(Source!W1009,O1033)</f>
        <v/>
      </c>
      <c r="G1033" s="402" t="inlineStr">
        <is>
          <t>ТранспМат</t>
        </is>
      </c>
      <c r="H1033" s="402" t="inlineStr">
        <is>
          <t>Транспорт материалов</t>
        </is>
      </c>
      <c r="I1033" s="402" t="n"/>
      <c r="J1033" s="402" t="n"/>
      <c r="K1033" s="402" t="n">
        <v>209</v>
      </c>
      <c r="L1033" s="402" t="n">
        <v>23</v>
      </c>
      <c r="M1033" s="402" t="n">
        <v>3</v>
      </c>
      <c r="N1033" s="402" t="inlineStr"/>
      <c r="O1033" s="402" t="n">
        <v>0</v>
      </c>
      <c r="P1033" s="402" t="n"/>
      <c r="Q1033" s="402" t="n"/>
      <c r="R1033" s="402" t="n"/>
      <c r="S1033" s="402" t="n"/>
      <c r="T1033" s="402" t="n"/>
      <c r="U1033" s="402" t="n"/>
      <c r="V1033" s="402" t="n"/>
      <c r="W1033" s="402" t="n">
        <v>0</v>
      </c>
      <c r="X1033" s="402" t="n">
        <v>1</v>
      </c>
      <c r="Y1033" s="402" t="n">
        <v>0</v>
      </c>
      <c r="Z1033" s="402" t="n"/>
      <c r="AA1033" s="402" t="n"/>
      <c r="AB1033" s="402" t="n"/>
    </row>
    <row r="1034">
      <c r="A1034" s="402" t="n">
        <v>50</v>
      </c>
      <c r="B1034" s="402" t="n">
        <v>0</v>
      </c>
      <c r="C1034" s="402" t="n">
        <v>0</v>
      </c>
      <c r="D1034" s="402" t="n">
        <v>1</v>
      </c>
      <c r="E1034" s="402" t="n">
        <v>233</v>
      </c>
      <c r="F1034" s="402">
        <f>ROUND(Source!BD1009,O1034)</f>
        <v/>
      </c>
      <c r="G1034" s="402" t="inlineStr">
        <is>
          <t>Перевозка</t>
        </is>
      </c>
      <c r="H1034" s="402" t="inlineStr">
        <is>
          <t>Перевозка грузов</t>
        </is>
      </c>
      <c r="I1034" s="402" t="n"/>
      <c r="J1034" s="402" t="n"/>
      <c r="K1034" s="402" t="n">
        <v>233</v>
      </c>
      <c r="L1034" s="402" t="n">
        <v>24</v>
      </c>
      <c r="M1034" s="402" t="n">
        <v>3</v>
      </c>
      <c r="N1034" s="402" t="inlineStr"/>
      <c r="O1034" s="402" t="n">
        <v>0</v>
      </c>
      <c r="P1034" s="402" t="n"/>
      <c r="Q1034" s="402" t="n"/>
      <c r="R1034" s="402" t="n"/>
      <c r="S1034" s="402" t="n"/>
      <c r="T1034" s="402" t="n"/>
      <c r="U1034" s="402" t="n"/>
      <c r="V1034" s="402" t="n"/>
      <c r="W1034" s="402" t="n">
        <v>0</v>
      </c>
      <c r="X1034" s="402" t="n">
        <v>1</v>
      </c>
      <c r="Y1034" s="402" t="n">
        <v>0</v>
      </c>
      <c r="Z1034" s="402" t="n"/>
      <c r="AA1034" s="402" t="n"/>
      <c r="AB1034" s="402" t="n"/>
    </row>
    <row r="1035">
      <c r="A1035" s="402" t="n">
        <v>50</v>
      </c>
      <c r="B1035" s="402" t="n">
        <v>0</v>
      </c>
      <c r="C1035" s="402" t="n">
        <v>0</v>
      </c>
      <c r="D1035" s="402" t="n">
        <v>1</v>
      </c>
      <c r="E1035" s="402" t="n">
        <v>210</v>
      </c>
      <c r="F1035" s="402">
        <f>ROUND(Source!X1009,O1035)</f>
        <v/>
      </c>
      <c r="G1035" s="402" t="inlineStr">
        <is>
          <t>НР</t>
        </is>
      </c>
      <c r="H1035" s="402" t="inlineStr">
        <is>
          <t>Накладные расходы</t>
        </is>
      </c>
      <c r="I1035" s="402" t="n"/>
      <c r="J1035" s="402" t="n"/>
      <c r="K1035" s="402" t="n">
        <v>210</v>
      </c>
      <c r="L1035" s="402" t="n">
        <v>25</v>
      </c>
      <c r="M1035" s="402" t="n">
        <v>3</v>
      </c>
      <c r="N1035" s="402" t="inlineStr"/>
      <c r="O1035" s="402" t="n">
        <v>0</v>
      </c>
      <c r="P1035" s="402" t="n"/>
      <c r="Q1035" s="402" t="n"/>
      <c r="R1035" s="402" t="n"/>
      <c r="S1035" s="402" t="n"/>
      <c r="T1035" s="402" t="n"/>
      <c r="U1035" s="402" t="n"/>
      <c r="V1035" s="402" t="n"/>
      <c r="W1035" s="402" t="n">
        <v>0</v>
      </c>
      <c r="X1035" s="402" t="n">
        <v>1</v>
      </c>
      <c r="Y1035" s="402" t="n">
        <v>0</v>
      </c>
      <c r="Z1035" s="402" t="n"/>
      <c r="AA1035" s="402" t="n"/>
      <c r="AB1035" s="402" t="n"/>
    </row>
    <row r="1036">
      <c r="A1036" s="402" t="n">
        <v>50</v>
      </c>
      <c r="B1036" s="402" t="n">
        <v>0</v>
      </c>
      <c r="C1036" s="402" t="n">
        <v>0</v>
      </c>
      <c r="D1036" s="402" t="n">
        <v>1</v>
      </c>
      <c r="E1036" s="402" t="n">
        <v>211</v>
      </c>
      <c r="F1036" s="402">
        <f>ROUND(Source!Y1009,O1036)</f>
        <v/>
      </c>
      <c r="G1036" s="402" t="inlineStr">
        <is>
          <t>СмПриб</t>
        </is>
      </c>
      <c r="H1036" s="402" t="inlineStr">
        <is>
          <t>Сметная прибыль</t>
        </is>
      </c>
      <c r="I1036" s="402" t="n"/>
      <c r="J1036" s="402" t="n"/>
      <c r="K1036" s="402" t="n">
        <v>211</v>
      </c>
      <c r="L1036" s="402" t="n">
        <v>26</v>
      </c>
      <c r="M1036" s="402" t="n">
        <v>3</v>
      </c>
      <c r="N1036" s="402" t="inlineStr"/>
      <c r="O1036" s="402" t="n">
        <v>0</v>
      </c>
      <c r="P1036" s="402" t="n"/>
      <c r="Q1036" s="402" t="n"/>
      <c r="R1036" s="402" t="n"/>
      <c r="S1036" s="402" t="n"/>
      <c r="T1036" s="402" t="n"/>
      <c r="U1036" s="402" t="n"/>
      <c r="V1036" s="402" t="n"/>
      <c r="W1036" s="402" t="n">
        <v>0</v>
      </c>
      <c r="X1036" s="402" t="n">
        <v>1</v>
      </c>
      <c r="Y1036" s="402" t="n">
        <v>0</v>
      </c>
      <c r="Z1036" s="402" t="n"/>
      <c r="AA1036" s="402" t="n"/>
      <c r="AB1036" s="402" t="n"/>
    </row>
    <row r="1037">
      <c r="A1037" s="402" t="n">
        <v>50</v>
      </c>
      <c r="B1037" s="402" t="n">
        <v>0</v>
      </c>
      <c r="C1037" s="402" t="n">
        <v>0</v>
      </c>
      <c r="D1037" s="402" t="n">
        <v>1</v>
      </c>
      <c r="E1037" s="402" t="n">
        <v>224</v>
      </c>
      <c r="F1037" s="402">
        <f>ROUND(Source!AR1009,O1037)</f>
        <v/>
      </c>
      <c r="G1037" s="402" t="inlineStr">
        <is>
          <t>Всего</t>
        </is>
      </c>
      <c r="H1037" s="402" t="inlineStr">
        <is>
          <t>Всего с НР и СП</t>
        </is>
      </c>
      <c r="I1037" s="402" t="n"/>
      <c r="J1037" s="402" t="n"/>
      <c r="K1037" s="402" t="n">
        <v>224</v>
      </c>
      <c r="L1037" s="402" t="n">
        <v>27</v>
      </c>
      <c r="M1037" s="402" t="n">
        <v>3</v>
      </c>
      <c r="N1037" s="402" t="inlineStr"/>
      <c r="O1037" s="402" t="n">
        <v>0</v>
      </c>
      <c r="P1037" s="402" t="n"/>
      <c r="Q1037" s="402" t="n"/>
      <c r="R1037" s="402" t="n"/>
      <c r="S1037" s="402" t="n"/>
      <c r="T1037" s="402" t="n"/>
      <c r="U1037" s="402" t="n"/>
      <c r="V1037" s="402" t="n"/>
      <c r="W1037" s="402" t="n">
        <v>0</v>
      </c>
      <c r="X1037" s="402" t="n">
        <v>1</v>
      </c>
      <c r="Y1037" s="402" t="n">
        <v>0</v>
      </c>
      <c r="Z1037" s="402" t="n"/>
      <c r="AA1037" s="402" t="n"/>
      <c r="AB1037" s="402" t="n"/>
    </row>
    <row r="1038">
      <c r="A1038" s="402" t="n">
        <v>50</v>
      </c>
      <c r="B1038" s="402" t="n">
        <v>0</v>
      </c>
      <c r="C1038" s="402" t="n">
        <v>0</v>
      </c>
      <c r="D1038" s="402" t="n">
        <v>2</v>
      </c>
      <c r="E1038" s="402" t="n">
        <v>0</v>
      </c>
      <c r="F1038" s="402">
        <f>ROUND(F1037,O1038)</f>
        <v/>
      </c>
      <c r="G1038" s="402" t="inlineStr">
        <is>
          <t>и1</t>
        </is>
      </c>
      <c r="H1038" s="402" t="inlineStr">
        <is>
          <t>Итого</t>
        </is>
      </c>
      <c r="I1038" s="402" t="n"/>
      <c r="J1038" s="402" t="n"/>
      <c r="K1038" s="402" t="n">
        <v>212</v>
      </c>
      <c r="L1038" s="402" t="n">
        <v>28</v>
      </c>
      <c r="M1038" s="402" t="n">
        <v>0</v>
      </c>
      <c r="N1038" s="402" t="inlineStr"/>
      <c r="O1038" s="402" t="n">
        <v>0</v>
      </c>
      <c r="P1038" s="402" t="n"/>
      <c r="Q1038" s="402" t="n"/>
      <c r="R1038" s="402" t="n"/>
      <c r="S1038" s="402" t="n"/>
      <c r="T1038" s="402" t="n"/>
      <c r="U1038" s="402" t="n"/>
      <c r="V1038" s="402" t="n"/>
      <c r="W1038" s="402" t="n">
        <v>0</v>
      </c>
      <c r="X1038" s="402" t="n">
        <v>1</v>
      </c>
      <c r="Y1038" s="402" t="n">
        <v>0</v>
      </c>
      <c r="Z1038" s="402" t="n"/>
      <c r="AA1038" s="402" t="n"/>
      <c r="AB1038" s="402" t="n"/>
    </row>
    <row r="1039">
      <c r="A1039" s="402" t="n">
        <v>50</v>
      </c>
      <c r="B1039" s="402" t="n">
        <v>0</v>
      </c>
      <c r="C1039" s="402" t="n">
        <v>0</v>
      </c>
      <c r="D1039" s="402" t="n">
        <v>2</v>
      </c>
      <c r="E1039" s="402" t="n">
        <v>0</v>
      </c>
      <c r="F1039" s="402">
        <f>ROUND(F1038*0.22,O1039)</f>
        <v/>
      </c>
      <c r="G1039" s="402" t="inlineStr">
        <is>
          <t>и2</t>
        </is>
      </c>
      <c r="H1039" s="402" t="inlineStr">
        <is>
          <t>НДС 22%</t>
        </is>
      </c>
      <c r="I1039" s="402" t="n"/>
      <c r="J1039" s="402" t="n"/>
      <c r="K1039" s="402" t="n">
        <v>212</v>
      </c>
      <c r="L1039" s="402" t="n">
        <v>29</v>
      </c>
      <c r="M1039" s="402" t="n">
        <v>0</v>
      </c>
      <c r="N1039" s="402" t="inlineStr"/>
      <c r="O1039" s="402" t="n">
        <v>0</v>
      </c>
      <c r="P1039" s="402" t="n"/>
      <c r="Q1039" s="402" t="n"/>
      <c r="R1039" s="402" t="n"/>
      <c r="S1039" s="402" t="n"/>
      <c r="T1039" s="402" t="n"/>
      <c r="U1039" s="402" t="n"/>
      <c r="V1039" s="402" t="n"/>
      <c r="W1039" s="402" t="n">
        <v>0</v>
      </c>
      <c r="X1039" s="402" t="n">
        <v>1</v>
      </c>
      <c r="Y1039" s="402" t="n">
        <v>0</v>
      </c>
      <c r="Z1039" s="402" t="n"/>
      <c r="AA1039" s="402" t="n"/>
      <c r="AB1039" s="402" t="n"/>
    </row>
    <row r="1040">
      <c r="A1040" s="402" t="n">
        <v>50</v>
      </c>
      <c r="B1040" s="402" t="n">
        <v>0</v>
      </c>
      <c r="C1040" s="402" t="n">
        <v>0</v>
      </c>
      <c r="D1040" s="402" t="n">
        <v>2</v>
      </c>
      <c r="E1040" s="402" t="n">
        <v>213</v>
      </c>
      <c r="F1040" s="402">
        <f>ROUND(F1038+F1039,O1040)</f>
        <v/>
      </c>
      <c r="G1040" s="402" t="inlineStr">
        <is>
          <t>и3</t>
        </is>
      </c>
      <c r="H1040" s="402" t="inlineStr">
        <is>
          <t>Всего</t>
        </is>
      </c>
      <c r="I1040" s="402" t="n"/>
      <c r="J1040" s="402" t="n"/>
      <c r="K1040" s="402" t="n">
        <v>212</v>
      </c>
      <c r="L1040" s="402" t="n">
        <v>30</v>
      </c>
      <c r="M1040" s="402" t="n">
        <v>0</v>
      </c>
      <c r="N1040" s="402" t="inlineStr"/>
      <c r="O1040" s="402" t="n">
        <v>0</v>
      </c>
      <c r="P1040" s="402" t="n"/>
      <c r="Q1040" s="402" t="n"/>
      <c r="R1040" s="402" t="n"/>
      <c r="S1040" s="402" t="n"/>
      <c r="T1040" s="402" t="n"/>
      <c r="U1040" s="402" t="n"/>
      <c r="V1040" s="402" t="n"/>
      <c r="W1040" s="402" t="n">
        <v>0</v>
      </c>
      <c r="X1040" s="402" t="n">
        <v>1</v>
      </c>
      <c r="Y1040" s="402" t="n">
        <v>0</v>
      </c>
      <c r="Z1040" s="402" t="n"/>
      <c r="AA1040" s="402" t="n"/>
      <c r="AB1040" s="402" t="n"/>
    </row>
    <row r="1041"/>
    <row r="1042">
      <c r="A1042" s="399" t="n">
        <v>3</v>
      </c>
      <c r="B1042" s="399" t="n">
        <v>0</v>
      </c>
      <c r="C1042" s="399" t="n"/>
      <c r="D1042" s="399">
        <f>ROW(A1048)</f>
        <v/>
      </c>
      <c r="E1042" s="399" t="n"/>
      <c r="F1042" s="399" t="inlineStr">
        <is>
          <t>Новая локальная смета</t>
        </is>
      </c>
      <c r="G1042" s="399" t="inlineStr">
        <is>
          <t>Урожайная 2</t>
        </is>
      </c>
      <c r="H1042" s="399" t="inlineStr"/>
      <c r="I1042" s="399" t="n">
        <v>0</v>
      </c>
      <c r="J1042" s="399" t="inlineStr"/>
      <c r="K1042" s="399" t="n">
        <v>-1</v>
      </c>
      <c r="L1042" s="399" t="inlineStr">
        <is>
          <t>Новая локальная смета</t>
        </is>
      </c>
      <c r="M1042" s="399" t="inlineStr"/>
      <c r="N1042" s="399" t="n"/>
      <c r="O1042" s="399" t="n"/>
      <c r="P1042" s="399" t="n"/>
      <c r="Q1042" s="399" t="n"/>
      <c r="R1042" s="399" t="n"/>
      <c r="S1042" s="399" t="n">
        <v>0</v>
      </c>
      <c r="T1042" s="399" t="n"/>
      <c r="U1042" s="399" t="inlineStr"/>
      <c r="V1042" s="399" t="n">
        <v>0</v>
      </c>
      <c r="W1042" s="399" t="n"/>
      <c r="X1042" s="399" t="n"/>
      <c r="Y1042" s="399" t="n"/>
      <c r="Z1042" s="399" t="n"/>
      <c r="AA1042" s="399" t="n"/>
      <c r="AB1042" s="399" t="inlineStr"/>
      <c r="AC1042" s="399" t="inlineStr"/>
      <c r="AD1042" s="399" t="inlineStr"/>
      <c r="AE1042" s="399" t="inlineStr"/>
      <c r="AF1042" s="399" t="inlineStr"/>
      <c r="AG1042" s="399" t="inlineStr"/>
      <c r="AH1042" s="399" t="n"/>
      <c r="AI1042" s="399" t="n"/>
      <c r="AJ1042" s="399" t="n"/>
      <c r="AK1042" s="399" t="n"/>
      <c r="AL1042" s="399" t="n"/>
      <c r="AM1042" s="399" t="n"/>
      <c r="AN1042" s="399" t="n"/>
      <c r="AO1042" s="399" t="n"/>
      <c r="AP1042" s="399" t="inlineStr"/>
      <c r="AQ1042" s="399" t="inlineStr"/>
      <c r="AR1042" s="399" t="inlineStr"/>
      <c r="AS1042" s="399" t="n"/>
      <c r="AT1042" s="399" t="n"/>
      <c r="AU1042" s="399" t="n"/>
      <c r="AV1042" s="399" t="n"/>
      <c r="AW1042" s="399" t="n"/>
      <c r="AX1042" s="399" t="n"/>
      <c r="AY1042" s="399" t="n"/>
      <c r="AZ1042" s="399" t="inlineStr"/>
      <c r="BA1042" s="399" t="n"/>
      <c r="BB1042" s="399" t="inlineStr"/>
      <c r="BC1042" s="399" t="inlineStr"/>
      <c r="BD1042" s="399" t="inlineStr"/>
      <c r="BE1042" s="399" t="inlineStr"/>
      <c r="BF1042" s="399" t="inlineStr"/>
      <c r="BG1042" s="399" t="inlineStr"/>
      <c r="BH1042" s="399" t="inlineStr"/>
      <c r="BI1042" s="399" t="inlineStr"/>
      <c r="BJ1042" s="399" t="inlineStr"/>
      <c r="BK1042" s="399" t="inlineStr"/>
      <c r="BL1042" s="399" t="inlineStr"/>
      <c r="BM1042" s="399" t="inlineStr"/>
      <c r="BN1042" s="399" t="inlineStr"/>
      <c r="BO1042" s="399" t="inlineStr"/>
      <c r="BP1042" s="399" t="inlineStr"/>
      <c r="BQ1042" s="399" t="n"/>
      <c r="BR1042" s="399" t="n"/>
      <c r="BS1042" s="399" t="n"/>
      <c r="BT1042" s="399" t="n"/>
      <c r="BU1042" s="399" t="n"/>
      <c r="BV1042" s="399" t="n"/>
      <c r="BW1042" s="399" t="n"/>
      <c r="BX1042" s="399" t="n">
        <v>0</v>
      </c>
      <c r="BY1042" s="399" t="n"/>
      <c r="BZ1042" s="399" t="n"/>
      <c r="CA1042" s="399" t="n"/>
      <c r="CB1042" s="399" t="n"/>
      <c r="CC1042" s="399" t="n"/>
      <c r="CD1042" s="399" t="n"/>
      <c r="CE1042" s="399" t="n"/>
      <c r="CF1042" s="399" t="n">
        <v>0</v>
      </c>
      <c r="CG1042" s="399" t="n">
        <v>0</v>
      </c>
      <c r="CH1042" s="399" t="n"/>
      <c r="CI1042" s="399" t="inlineStr"/>
      <c r="CJ1042" s="399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400" t="n">
        <v>52</v>
      </c>
      <c r="B1044" s="400">
        <f>B1048</f>
        <v/>
      </c>
      <c r="C1044" s="400">
        <f>C1048</f>
        <v/>
      </c>
      <c r="D1044" s="400">
        <f>D1048</f>
        <v/>
      </c>
      <c r="E1044" s="400">
        <f>E1048</f>
        <v/>
      </c>
      <c r="F1044" s="400">
        <f>F1048</f>
        <v/>
      </c>
      <c r="G1044" s="400">
        <f>G1048</f>
        <v/>
      </c>
      <c r="H1044" s="400" t="n"/>
      <c r="I1044" s="400" t="n"/>
      <c r="J1044" s="400" t="n"/>
      <c r="K1044" s="400" t="n"/>
      <c r="L1044" s="400" t="n"/>
      <c r="M1044" s="400" t="n"/>
      <c r="N1044" s="400" t="n"/>
      <c r="O1044" s="400">
        <f>O1048</f>
        <v/>
      </c>
      <c r="P1044" s="400">
        <f>P1048</f>
        <v/>
      </c>
      <c r="Q1044" s="400">
        <f>Q1048</f>
        <v/>
      </c>
      <c r="R1044" s="400">
        <f>R1048</f>
        <v/>
      </c>
      <c r="S1044" s="400">
        <f>S1048</f>
        <v/>
      </c>
      <c r="T1044" s="400">
        <f>T1048</f>
        <v/>
      </c>
      <c r="U1044" s="400">
        <f>U1048</f>
        <v/>
      </c>
      <c r="V1044" s="400">
        <f>V1048</f>
        <v/>
      </c>
      <c r="W1044" s="400">
        <f>W1048</f>
        <v/>
      </c>
      <c r="X1044" s="400">
        <f>X1048</f>
        <v/>
      </c>
      <c r="Y1044" s="400">
        <f>Y1048</f>
        <v/>
      </c>
      <c r="Z1044" s="400">
        <f>Z1048</f>
        <v/>
      </c>
      <c r="AA1044" s="400">
        <f>AA1048</f>
        <v/>
      </c>
      <c r="AB1044" s="400">
        <f>AB1048</f>
        <v/>
      </c>
      <c r="AC1044" s="400">
        <f>AC1048</f>
        <v/>
      </c>
      <c r="AD1044" s="400">
        <f>AD1048</f>
        <v/>
      </c>
      <c r="AE1044" s="400">
        <f>AE1048</f>
        <v/>
      </c>
      <c r="AF1044" s="400">
        <f>AF1048</f>
        <v/>
      </c>
      <c r="AG1044" s="400">
        <f>AG1048</f>
        <v/>
      </c>
      <c r="AH1044" s="400">
        <f>AH1048</f>
        <v/>
      </c>
      <c r="AI1044" s="400">
        <f>AI1048</f>
        <v/>
      </c>
      <c r="AJ1044" s="400">
        <f>AJ1048</f>
        <v/>
      </c>
      <c r="AK1044" s="400">
        <f>AK1048</f>
        <v/>
      </c>
      <c r="AL1044" s="400">
        <f>AL1048</f>
        <v/>
      </c>
      <c r="AM1044" s="400">
        <f>AM1048</f>
        <v/>
      </c>
      <c r="AN1044" s="400">
        <f>AN1048</f>
        <v/>
      </c>
      <c r="AO1044" s="400">
        <f>AO1048</f>
        <v/>
      </c>
      <c r="AP1044" s="400">
        <f>AP1048</f>
        <v/>
      </c>
      <c r="AQ1044" s="400">
        <f>AQ1048</f>
        <v/>
      </c>
      <c r="AR1044" s="400">
        <f>AR1048</f>
        <v/>
      </c>
      <c r="AS1044" s="400">
        <f>AS1048</f>
        <v/>
      </c>
      <c r="AT1044" s="400">
        <f>AT1048</f>
        <v/>
      </c>
      <c r="AU1044" s="400">
        <f>AU1048</f>
        <v/>
      </c>
      <c r="AV1044" s="400">
        <f>AV1048</f>
        <v/>
      </c>
      <c r="AW1044" s="400">
        <f>AW1048</f>
        <v/>
      </c>
      <c r="AX1044" s="400">
        <f>AX1048</f>
        <v/>
      </c>
      <c r="AY1044" s="400">
        <f>AY1048</f>
        <v/>
      </c>
      <c r="AZ1044" s="400">
        <f>AZ1048</f>
        <v/>
      </c>
      <c r="BA1044" s="400">
        <f>BA1048</f>
        <v/>
      </c>
      <c r="BB1044" s="400">
        <f>BB1048</f>
        <v/>
      </c>
      <c r="BC1044" s="400">
        <f>BC1048</f>
        <v/>
      </c>
      <c r="BD1044" s="400">
        <f>BD1048</f>
        <v/>
      </c>
      <c r="BE1044" s="400">
        <f>BE1048</f>
        <v/>
      </c>
      <c r="BF1044" s="400">
        <f>BF1048</f>
        <v/>
      </c>
      <c r="BG1044" s="400">
        <f>BG1048</f>
        <v/>
      </c>
      <c r="BH1044" s="400">
        <f>BH1048</f>
        <v/>
      </c>
      <c r="BI1044" s="400">
        <f>BI1048</f>
        <v/>
      </c>
      <c r="BJ1044" s="400">
        <f>BJ1048</f>
        <v/>
      </c>
      <c r="BK1044" s="400">
        <f>BK1048</f>
        <v/>
      </c>
      <c r="BL1044" s="400">
        <f>BL1048</f>
        <v/>
      </c>
      <c r="BM1044" s="400">
        <f>BM1048</f>
        <v/>
      </c>
      <c r="BN1044" s="400">
        <f>BN1048</f>
        <v/>
      </c>
      <c r="BO1044" s="400">
        <f>BO1048</f>
        <v/>
      </c>
      <c r="BP1044" s="400">
        <f>BP1048</f>
        <v/>
      </c>
      <c r="BQ1044" s="400">
        <f>BQ1048</f>
        <v/>
      </c>
      <c r="BR1044" s="400">
        <f>BR1048</f>
        <v/>
      </c>
      <c r="BS1044" s="400">
        <f>BS1048</f>
        <v/>
      </c>
      <c r="BT1044" s="400">
        <f>BT1048</f>
        <v/>
      </c>
      <c r="BU1044" s="400">
        <f>BU1048</f>
        <v/>
      </c>
      <c r="BV1044" s="400">
        <f>BV1048</f>
        <v/>
      </c>
      <c r="BW1044" s="400">
        <f>BW1048</f>
        <v/>
      </c>
      <c r="BX1044" s="400">
        <f>BX1048</f>
        <v/>
      </c>
      <c r="BY1044" s="400">
        <f>BY1048</f>
        <v/>
      </c>
      <c r="BZ1044" s="400">
        <f>BZ1048</f>
        <v/>
      </c>
      <c r="CA1044" s="400">
        <f>CA1048</f>
        <v/>
      </c>
      <c r="CB1044" s="400">
        <f>CB1048</f>
        <v/>
      </c>
      <c r="CC1044" s="400">
        <f>CC1048</f>
        <v/>
      </c>
      <c r="CD1044" s="400">
        <f>CD1048</f>
        <v/>
      </c>
      <c r="CE1044" s="400">
        <f>CE1048</f>
        <v/>
      </c>
      <c r="CF1044" s="400">
        <f>CF1048</f>
        <v/>
      </c>
      <c r="CG1044" s="400">
        <f>CG1048</f>
        <v/>
      </c>
      <c r="CH1044" s="400">
        <f>CH1048</f>
        <v/>
      </c>
      <c r="CI1044" s="400">
        <f>CI1048</f>
        <v/>
      </c>
      <c r="CJ1044" s="400">
        <f>CJ1048</f>
        <v/>
      </c>
      <c r="CK1044" s="400">
        <f>CK1048</f>
        <v/>
      </c>
      <c r="CL1044" s="400">
        <f>CL1048</f>
        <v/>
      </c>
      <c r="CM1044" s="400">
        <f>CM1048</f>
        <v/>
      </c>
      <c r="CN1044" s="400">
        <f>CN1048</f>
        <v/>
      </c>
      <c r="CO1044" s="400">
        <f>CO1048</f>
        <v/>
      </c>
      <c r="CP1044" s="400">
        <f>CP1048</f>
        <v/>
      </c>
      <c r="CQ1044" s="400">
        <f>CQ1048</f>
        <v/>
      </c>
      <c r="CR1044" s="400">
        <f>CR1048</f>
        <v/>
      </c>
      <c r="CS1044" s="400">
        <f>CS1048</f>
        <v/>
      </c>
      <c r="CT1044" s="400">
        <f>CT1048</f>
        <v/>
      </c>
      <c r="CU1044" s="400">
        <f>CU1048</f>
        <v/>
      </c>
      <c r="CV1044" s="400">
        <f>CV1048</f>
        <v/>
      </c>
      <c r="CW1044" s="400">
        <f>CW1048</f>
        <v/>
      </c>
      <c r="CX1044" s="400">
        <f>CX1048</f>
        <v/>
      </c>
      <c r="CY1044" s="400">
        <f>CY1048</f>
        <v/>
      </c>
      <c r="CZ1044" s="400">
        <f>CZ1048</f>
        <v/>
      </c>
      <c r="DA1044" s="400">
        <f>DA1048</f>
        <v/>
      </c>
      <c r="DB1044" s="400">
        <f>DB1048</f>
        <v/>
      </c>
      <c r="DC1044" s="400">
        <f>DC1048</f>
        <v/>
      </c>
      <c r="DD1044" s="400">
        <f>DD1048</f>
        <v/>
      </c>
      <c r="DE1044" s="400">
        <f>DE1048</f>
        <v/>
      </c>
      <c r="DF1044" s="400">
        <f>DF1048</f>
        <v/>
      </c>
      <c r="DG1044" s="401">
        <f>DG1048</f>
        <v/>
      </c>
      <c r="DH1044" s="401">
        <f>DH1048</f>
        <v/>
      </c>
      <c r="DI1044" s="401">
        <f>DI1048</f>
        <v/>
      </c>
      <c r="DJ1044" s="401">
        <f>DJ1048</f>
        <v/>
      </c>
      <c r="DK1044" s="401">
        <f>DK1048</f>
        <v/>
      </c>
      <c r="DL1044" s="401">
        <f>DL1048</f>
        <v/>
      </c>
      <c r="DM1044" s="401">
        <f>DM1048</f>
        <v/>
      </c>
      <c r="DN1044" s="401">
        <f>DN1048</f>
        <v/>
      </c>
      <c r="DO1044" s="401">
        <f>DO1048</f>
        <v/>
      </c>
      <c r="DP1044" s="401">
        <f>DP1048</f>
        <v/>
      </c>
      <c r="DQ1044" s="401">
        <f>DQ1048</f>
        <v/>
      </c>
      <c r="DR1044" s="401">
        <f>DR1048</f>
        <v/>
      </c>
      <c r="DS1044" s="401">
        <f>DS1048</f>
        <v/>
      </c>
      <c r="DT1044" s="401">
        <f>DT1048</f>
        <v/>
      </c>
      <c r="DU1044" s="401">
        <f>DU1048</f>
        <v/>
      </c>
      <c r="DV1044" s="401">
        <f>DV1048</f>
        <v/>
      </c>
      <c r="DW1044" s="401">
        <f>DW1048</f>
        <v/>
      </c>
      <c r="DX1044" s="401">
        <f>DX1048</f>
        <v/>
      </c>
      <c r="DY1044" s="401">
        <f>DY1048</f>
        <v/>
      </c>
      <c r="DZ1044" s="401">
        <f>DZ1048</f>
        <v/>
      </c>
      <c r="EA1044" s="401">
        <f>EA1048</f>
        <v/>
      </c>
      <c r="EB1044" s="401">
        <f>EB1048</f>
        <v/>
      </c>
      <c r="EC1044" s="401">
        <f>EC1048</f>
        <v/>
      </c>
      <c r="ED1044" s="401">
        <f>ED1048</f>
        <v/>
      </c>
      <c r="EE1044" s="401">
        <f>EE1048</f>
        <v/>
      </c>
      <c r="EF1044" s="401">
        <f>EF1048</f>
        <v/>
      </c>
      <c r="EG1044" s="401">
        <f>EG1048</f>
        <v/>
      </c>
      <c r="EH1044" s="401">
        <f>EH1048</f>
        <v/>
      </c>
      <c r="EI1044" s="401">
        <f>EI1048</f>
        <v/>
      </c>
      <c r="EJ1044" s="401">
        <f>EJ1048</f>
        <v/>
      </c>
      <c r="EK1044" s="401">
        <f>EK1048</f>
        <v/>
      </c>
      <c r="EL1044" s="401">
        <f>EL1048</f>
        <v/>
      </c>
      <c r="EM1044" s="401">
        <f>EM1048</f>
        <v/>
      </c>
      <c r="EN1044" s="401">
        <f>EN1048</f>
        <v/>
      </c>
      <c r="EO1044" s="401">
        <f>EO1048</f>
        <v/>
      </c>
      <c r="EP1044" s="401">
        <f>EP1048</f>
        <v/>
      </c>
      <c r="EQ1044" s="401">
        <f>EQ1048</f>
        <v/>
      </c>
      <c r="ER1044" s="401">
        <f>ER1048</f>
        <v/>
      </c>
      <c r="ES1044" s="401">
        <f>ES1048</f>
        <v/>
      </c>
      <c r="ET1044" s="401">
        <f>ET1048</f>
        <v/>
      </c>
      <c r="EU1044" s="401">
        <f>EU1048</f>
        <v/>
      </c>
      <c r="EV1044" s="401">
        <f>EV1048</f>
        <v/>
      </c>
      <c r="EW1044" s="401">
        <f>EW1048</f>
        <v/>
      </c>
      <c r="EX1044" s="401">
        <f>EX1048</f>
        <v/>
      </c>
      <c r="EY1044" s="401">
        <f>EY1048</f>
        <v/>
      </c>
      <c r="EZ1044" s="401">
        <f>EZ1048</f>
        <v/>
      </c>
      <c r="FA1044" s="401">
        <f>FA1048</f>
        <v/>
      </c>
      <c r="FB1044" s="401">
        <f>FB1048</f>
        <v/>
      </c>
      <c r="FC1044" s="401">
        <f>FC1048</f>
        <v/>
      </c>
      <c r="FD1044" s="401">
        <f>FD1048</f>
        <v/>
      </c>
      <c r="FE1044" s="401">
        <f>FE1048</f>
        <v/>
      </c>
      <c r="FF1044" s="401">
        <f>FF1048</f>
        <v/>
      </c>
      <c r="FG1044" s="401">
        <f>FG1048</f>
        <v/>
      </c>
      <c r="FH1044" s="401">
        <f>FH1048</f>
        <v/>
      </c>
      <c r="FI1044" s="401">
        <f>FI1048</f>
        <v/>
      </c>
      <c r="FJ1044" s="401">
        <f>FJ1048</f>
        <v/>
      </c>
      <c r="FK1044" s="401">
        <f>FK1048</f>
        <v/>
      </c>
      <c r="FL1044" s="401">
        <f>FL1048</f>
        <v/>
      </c>
      <c r="FM1044" s="401">
        <f>FM1048</f>
        <v/>
      </c>
      <c r="FN1044" s="401">
        <f>FN1048</f>
        <v/>
      </c>
      <c r="FO1044" s="401">
        <f>FO1048</f>
        <v/>
      </c>
      <c r="FP1044" s="401">
        <f>FP1048</f>
        <v/>
      </c>
      <c r="FQ1044" s="401">
        <f>FQ1048</f>
        <v/>
      </c>
      <c r="FR1044" s="401">
        <f>FR1048</f>
        <v/>
      </c>
      <c r="FS1044" s="401">
        <f>FS1048</f>
        <v/>
      </c>
      <c r="FT1044" s="401">
        <f>FT1048</f>
        <v/>
      </c>
      <c r="FU1044" s="401">
        <f>FU1048</f>
        <v/>
      </c>
      <c r="FV1044" s="401">
        <f>FV1048</f>
        <v/>
      </c>
      <c r="FW1044" s="401">
        <f>FW1048</f>
        <v/>
      </c>
      <c r="FX1044" s="401">
        <f>FX1048</f>
        <v/>
      </c>
      <c r="FY1044" s="401">
        <f>FY1048</f>
        <v/>
      </c>
      <c r="FZ1044" s="401">
        <f>FZ1048</f>
        <v/>
      </c>
      <c r="GA1044" s="401">
        <f>GA1048</f>
        <v/>
      </c>
      <c r="GB1044" s="401">
        <f>GB1048</f>
        <v/>
      </c>
      <c r="GC1044" s="401">
        <f>GC1048</f>
        <v/>
      </c>
      <c r="GD1044" s="401">
        <f>GD1048</f>
        <v/>
      </c>
      <c r="GE1044" s="401">
        <f>GE1048</f>
        <v/>
      </c>
      <c r="GF1044" s="401">
        <f>GF1048</f>
        <v/>
      </c>
      <c r="GG1044" s="401">
        <f>GG1048</f>
        <v/>
      </c>
      <c r="GH1044" s="401">
        <f>GH1048</f>
        <v/>
      </c>
      <c r="GI1044" s="401">
        <f>GI1048</f>
        <v/>
      </c>
      <c r="GJ1044" s="401">
        <f>GJ1048</f>
        <v/>
      </c>
      <c r="GK1044" s="401">
        <f>GK1048</f>
        <v/>
      </c>
      <c r="GL1044" s="401">
        <f>GL1048</f>
        <v/>
      </c>
      <c r="GM1044" s="401">
        <f>GM1048</f>
        <v/>
      </c>
      <c r="GN1044" s="401">
        <f>GN1048</f>
        <v/>
      </c>
      <c r="GO1044" s="401">
        <f>GO1048</f>
        <v/>
      </c>
      <c r="GP1044" s="401">
        <f>GP1048</f>
        <v/>
      </c>
      <c r="GQ1044" s="401">
        <f>GQ1048</f>
        <v/>
      </c>
      <c r="GR1044" s="401">
        <f>GR1048</f>
        <v/>
      </c>
      <c r="GS1044" s="401">
        <f>GS1048</f>
        <v/>
      </c>
      <c r="GT1044" s="401">
        <f>GT1048</f>
        <v/>
      </c>
      <c r="GU1044" s="401">
        <f>GU1048</f>
        <v/>
      </c>
      <c r="GV1044" s="401">
        <f>GV1048</f>
        <v/>
      </c>
      <c r="GW1044" s="401">
        <f>GW1048</f>
        <v/>
      </c>
      <c r="GX1044" s="401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400" t="n">
        <v>51</v>
      </c>
      <c r="B1048" s="400">
        <f>B1042</f>
        <v/>
      </c>
      <c r="C1048" s="400">
        <f>A1042</f>
        <v/>
      </c>
      <c r="D1048" s="400">
        <f>ROW(A1042)</f>
        <v/>
      </c>
      <c r="E1048" s="400" t="n"/>
      <c r="F1048" s="400">
        <f>IF(F1042&lt;&gt;"",F1042,"")</f>
        <v/>
      </c>
      <c r="G1048" s="400">
        <f>IF(G1042&lt;&gt;"",G1042,"")</f>
        <v/>
      </c>
      <c r="H1048" s="400" t="n">
        <v>0</v>
      </c>
      <c r="I1048" s="400" t="n"/>
      <c r="J1048" s="400" t="n"/>
      <c r="K1048" s="400" t="n"/>
      <c r="L1048" s="400" t="n"/>
      <c r="M1048" s="400" t="n"/>
      <c r="N1048" s="400" t="n"/>
      <c r="O1048" s="400" t="n">
        <v>0</v>
      </c>
      <c r="P1048" s="400" t="n">
        <v>0</v>
      </c>
      <c r="Q1048" s="400" t="n">
        <v>0</v>
      </c>
      <c r="R1048" s="400" t="n">
        <v>0</v>
      </c>
      <c r="S1048" s="400" t="n">
        <v>0</v>
      </c>
      <c r="T1048" s="400" t="n">
        <v>0</v>
      </c>
      <c r="U1048" s="400" t="n">
        <v>0</v>
      </c>
      <c r="V1048" s="400" t="n">
        <v>0</v>
      </c>
      <c r="W1048" s="400" t="n">
        <v>0</v>
      </c>
      <c r="X1048" s="400" t="n">
        <v>0</v>
      </c>
      <c r="Y1048" s="400" t="n">
        <v>0</v>
      </c>
      <c r="Z1048" s="400" t="n"/>
      <c r="AA1048" s="400" t="n"/>
      <c r="AB1048" s="400" t="n"/>
      <c r="AC1048" s="400" t="n"/>
      <c r="AD1048" s="400" t="n"/>
      <c r="AE1048" s="400" t="n"/>
      <c r="AF1048" s="400" t="n"/>
      <c r="AG1048" s="400" t="n"/>
      <c r="AH1048" s="400" t="n"/>
      <c r="AI1048" s="400" t="n"/>
      <c r="AJ1048" s="400" t="n"/>
      <c r="AK1048" s="400" t="n"/>
      <c r="AL1048" s="400" t="n"/>
      <c r="AM1048" s="400" t="n"/>
      <c r="AN1048" s="400" t="n"/>
      <c r="AO1048" s="400">
        <f>ROUND(BX1048,0)</f>
        <v/>
      </c>
      <c r="AP1048" s="400">
        <f>ROUND(BY1048,0)</f>
        <v/>
      </c>
      <c r="AQ1048" s="400">
        <f>ROUND(BZ1048,0)</f>
        <v/>
      </c>
      <c r="AR1048" s="400">
        <f>ROUND(CA1048,0)</f>
        <v/>
      </c>
      <c r="AS1048" s="400">
        <f>ROUND(CB1048,0)</f>
        <v/>
      </c>
      <c r="AT1048" s="400">
        <f>ROUND(CC1048,0)</f>
        <v/>
      </c>
      <c r="AU1048" s="400">
        <f>ROUND(CD1048,0)</f>
        <v/>
      </c>
      <c r="AV1048" s="400">
        <f>ROUND(CE1048,0)</f>
        <v/>
      </c>
      <c r="AW1048" s="400">
        <f>ROUND(CF1048,0)</f>
        <v/>
      </c>
      <c r="AX1048" s="400">
        <f>ROUND(CG1048,0)</f>
        <v/>
      </c>
      <c r="AY1048" s="400">
        <f>ROUND(CH1048,0)</f>
        <v/>
      </c>
      <c r="AZ1048" s="400">
        <f>ROUND(CI1048,0)</f>
        <v/>
      </c>
      <c r="BA1048" s="400">
        <f>ROUND(CJ1048,0)</f>
        <v/>
      </c>
      <c r="BB1048" s="400">
        <f>ROUND(CK1048,0)</f>
        <v/>
      </c>
      <c r="BC1048" s="400">
        <f>ROUND(CL1048,0)</f>
        <v/>
      </c>
      <c r="BD1048" s="400">
        <f>ROUND(CM1048,0)</f>
        <v/>
      </c>
      <c r="BE1048" s="400" t="n"/>
      <c r="BF1048" s="400" t="n"/>
      <c r="BG1048" s="400" t="n"/>
      <c r="BH1048" s="400" t="n"/>
      <c r="BI1048" s="400" t="n"/>
      <c r="BJ1048" s="400" t="n"/>
      <c r="BK1048" s="400" t="n"/>
      <c r="BL1048" s="400" t="n"/>
      <c r="BM1048" s="400" t="n"/>
      <c r="BN1048" s="400" t="n"/>
      <c r="BO1048" s="400" t="n"/>
      <c r="BP1048" s="400" t="n"/>
      <c r="BQ1048" s="400" t="n"/>
      <c r="BR1048" s="400" t="n"/>
      <c r="BS1048" s="400" t="n"/>
      <c r="BT1048" s="400" t="n"/>
      <c r="BU1048" s="400" t="n"/>
      <c r="BV1048" s="400" t="n"/>
      <c r="BW1048" s="400" t="n"/>
      <c r="BX1048" s="400" t="n"/>
      <c r="BY1048" s="400" t="n"/>
      <c r="BZ1048" s="400" t="n"/>
      <c r="CA1048" s="400" t="n"/>
      <c r="CB1048" s="400" t="n"/>
      <c r="CC1048" s="400" t="n"/>
      <c r="CD1048" s="400" t="n"/>
      <c r="CE1048" s="400" t="n"/>
      <c r="CF1048" s="400" t="n"/>
      <c r="CG1048" s="400" t="n"/>
      <c r="CH1048" s="400" t="n"/>
      <c r="CI1048" s="400" t="n"/>
      <c r="CJ1048" s="400" t="n"/>
      <c r="CK1048" s="400" t="n"/>
      <c r="CL1048" s="400" t="n"/>
      <c r="CM1048" s="400" t="n"/>
      <c r="CN1048" s="400" t="n"/>
      <c r="CO1048" s="400" t="n"/>
      <c r="CP1048" s="400" t="n"/>
      <c r="CQ1048" s="400" t="n"/>
      <c r="CR1048" s="400" t="n"/>
      <c r="CS1048" s="400" t="n"/>
      <c r="CT1048" s="400" t="n"/>
      <c r="CU1048" s="400" t="n"/>
      <c r="CV1048" s="400" t="n"/>
      <c r="CW1048" s="400" t="n"/>
      <c r="CX1048" s="400" t="n"/>
      <c r="CY1048" s="400" t="n"/>
      <c r="CZ1048" s="400" t="n"/>
      <c r="DA1048" s="400" t="n"/>
      <c r="DB1048" s="400" t="n"/>
      <c r="DC1048" s="400" t="n"/>
      <c r="DD1048" s="400" t="n"/>
      <c r="DE1048" s="400" t="n"/>
      <c r="DF1048" s="400" t="n"/>
      <c r="DG1048" s="401" t="n"/>
      <c r="DH1048" s="401" t="n"/>
      <c r="DI1048" s="401" t="n"/>
      <c r="DJ1048" s="401" t="n"/>
      <c r="DK1048" s="401" t="n"/>
      <c r="DL1048" s="401" t="n"/>
      <c r="DM1048" s="401" t="n"/>
      <c r="DN1048" s="401" t="n"/>
      <c r="DO1048" s="401" t="n"/>
      <c r="DP1048" s="401" t="n"/>
      <c r="DQ1048" s="401" t="n"/>
      <c r="DR1048" s="401" t="n"/>
      <c r="DS1048" s="401" t="n"/>
      <c r="DT1048" s="401" t="n"/>
      <c r="DU1048" s="401" t="n"/>
      <c r="DV1048" s="401" t="n"/>
      <c r="DW1048" s="401" t="n"/>
      <c r="DX1048" s="401" t="n"/>
      <c r="DY1048" s="401" t="n"/>
      <c r="DZ1048" s="401" t="n"/>
      <c r="EA1048" s="401" t="n"/>
      <c r="EB1048" s="401" t="n"/>
      <c r="EC1048" s="401" t="n"/>
      <c r="ED1048" s="401" t="n"/>
      <c r="EE1048" s="401" t="n"/>
      <c r="EF1048" s="401" t="n"/>
      <c r="EG1048" s="401" t="n"/>
      <c r="EH1048" s="401" t="n"/>
      <c r="EI1048" s="401" t="n"/>
      <c r="EJ1048" s="401" t="n"/>
      <c r="EK1048" s="401" t="n"/>
      <c r="EL1048" s="401" t="n"/>
      <c r="EM1048" s="401" t="n"/>
      <c r="EN1048" s="401" t="n"/>
      <c r="EO1048" s="401" t="n"/>
      <c r="EP1048" s="401" t="n"/>
      <c r="EQ1048" s="401" t="n"/>
      <c r="ER1048" s="401" t="n"/>
      <c r="ES1048" s="401" t="n"/>
      <c r="ET1048" s="401" t="n"/>
      <c r="EU1048" s="401" t="n"/>
      <c r="EV1048" s="401" t="n"/>
      <c r="EW1048" s="401" t="n"/>
      <c r="EX1048" s="401" t="n"/>
      <c r="EY1048" s="401" t="n"/>
      <c r="EZ1048" s="401" t="n"/>
      <c r="FA1048" s="401" t="n"/>
      <c r="FB1048" s="401" t="n"/>
      <c r="FC1048" s="401" t="n"/>
      <c r="FD1048" s="401" t="n"/>
      <c r="FE1048" s="401" t="n"/>
      <c r="FF1048" s="401" t="n"/>
      <c r="FG1048" s="401" t="n"/>
      <c r="FH1048" s="401" t="n"/>
      <c r="FI1048" s="401" t="n"/>
      <c r="FJ1048" s="401" t="n"/>
      <c r="FK1048" s="401" t="n"/>
      <c r="FL1048" s="401" t="n"/>
      <c r="FM1048" s="401" t="n"/>
      <c r="FN1048" s="401" t="n"/>
      <c r="FO1048" s="401" t="n"/>
      <c r="FP1048" s="401" t="n"/>
      <c r="FQ1048" s="401" t="n"/>
      <c r="FR1048" s="401" t="n"/>
      <c r="FS1048" s="401" t="n"/>
      <c r="FT1048" s="401" t="n"/>
      <c r="FU1048" s="401" t="n"/>
      <c r="FV1048" s="401" t="n"/>
      <c r="FW1048" s="401" t="n"/>
      <c r="FX1048" s="401" t="n"/>
      <c r="FY1048" s="401" t="n"/>
      <c r="FZ1048" s="401" t="n"/>
      <c r="GA1048" s="401" t="n"/>
      <c r="GB1048" s="401" t="n"/>
      <c r="GC1048" s="401" t="n"/>
      <c r="GD1048" s="401" t="n"/>
      <c r="GE1048" s="401" t="n"/>
      <c r="GF1048" s="401" t="n"/>
      <c r="GG1048" s="401" t="n"/>
      <c r="GH1048" s="401" t="n"/>
      <c r="GI1048" s="401" t="n"/>
      <c r="GJ1048" s="401" t="n"/>
      <c r="GK1048" s="401" t="n"/>
      <c r="GL1048" s="401" t="n"/>
      <c r="GM1048" s="401" t="n"/>
      <c r="GN1048" s="401" t="n"/>
      <c r="GO1048" s="401" t="n"/>
      <c r="GP1048" s="401" t="n"/>
      <c r="GQ1048" s="401" t="n"/>
      <c r="GR1048" s="401" t="n"/>
      <c r="GS1048" s="401" t="n"/>
      <c r="GT1048" s="401" t="n"/>
      <c r="GU1048" s="401" t="n"/>
      <c r="GV1048" s="401" t="n"/>
      <c r="GW1048" s="401" t="n"/>
      <c r="GX1048" s="401" t="n">
        <v>0</v>
      </c>
    </row>
    <row r="1049"/>
    <row r="1050">
      <c r="A1050" s="402" t="n">
        <v>50</v>
      </c>
      <c r="B1050" s="402" t="n">
        <v>0</v>
      </c>
      <c r="C1050" s="402" t="n">
        <v>0</v>
      </c>
      <c r="D1050" s="402" t="n">
        <v>1</v>
      </c>
      <c r="E1050" s="402" t="n">
        <v>201</v>
      </c>
      <c r="F1050" s="402">
        <f>ROUND(Source!O1048,O1050)</f>
        <v/>
      </c>
      <c r="G1050" s="402" t="inlineStr">
        <is>
          <t>ПЗ</t>
        </is>
      </c>
      <c r="H1050" s="402" t="inlineStr">
        <is>
          <t>Прямые затраты</t>
        </is>
      </c>
      <c r="I1050" s="402" t="n"/>
      <c r="J1050" s="402" t="n"/>
      <c r="K1050" s="402" t="n">
        <v>201</v>
      </c>
      <c r="L1050" s="402" t="n">
        <v>1</v>
      </c>
      <c r="M1050" s="402" t="n">
        <v>3</v>
      </c>
      <c r="N1050" s="402" t="inlineStr"/>
      <c r="O1050" s="402" t="n">
        <v>0</v>
      </c>
      <c r="P1050" s="402" t="n"/>
      <c r="Q1050" s="402" t="n"/>
      <c r="R1050" s="402" t="n"/>
      <c r="S1050" s="402" t="n"/>
      <c r="T1050" s="402" t="n"/>
      <c r="U1050" s="402" t="n"/>
      <c r="V1050" s="402" t="n"/>
      <c r="W1050" s="402" t="n">
        <v>0</v>
      </c>
      <c r="X1050" s="402" t="n">
        <v>1</v>
      </c>
      <c r="Y1050" s="402" t="n">
        <v>0</v>
      </c>
      <c r="Z1050" s="402" t="n"/>
      <c r="AA1050" s="402" t="n"/>
      <c r="AB1050" s="402" t="n"/>
    </row>
    <row r="1051">
      <c r="A1051" s="402" t="n">
        <v>50</v>
      </c>
      <c r="B1051" s="402" t="n">
        <v>0</v>
      </c>
      <c r="C1051" s="402" t="n">
        <v>0</v>
      </c>
      <c r="D1051" s="402" t="n">
        <v>1</v>
      </c>
      <c r="E1051" s="402" t="n">
        <v>202</v>
      </c>
      <c r="F1051" s="402">
        <f>ROUND(Source!P1048,O1051)</f>
        <v/>
      </c>
      <c r="G1051" s="402" t="inlineStr">
        <is>
          <t>СтМатОб</t>
        </is>
      </c>
      <c r="H1051" s="402" t="inlineStr">
        <is>
          <t>Стоимость материальных ресурсов (всего)</t>
        </is>
      </c>
      <c r="I1051" s="402" t="n"/>
      <c r="J1051" s="402" t="n"/>
      <c r="K1051" s="402" t="n">
        <v>202</v>
      </c>
      <c r="L1051" s="402" t="n">
        <v>2</v>
      </c>
      <c r="M1051" s="402" t="n">
        <v>3</v>
      </c>
      <c r="N1051" s="402" t="inlineStr"/>
      <c r="O1051" s="402" t="n">
        <v>0</v>
      </c>
      <c r="P1051" s="402" t="n"/>
      <c r="Q1051" s="402" t="n"/>
      <c r="R1051" s="402" t="n"/>
      <c r="S1051" s="402" t="n"/>
      <c r="T1051" s="402" t="n"/>
      <c r="U1051" s="402" t="n"/>
      <c r="V1051" s="402" t="n"/>
      <c r="W1051" s="402" t="n">
        <v>0</v>
      </c>
      <c r="X1051" s="402" t="n">
        <v>1</v>
      </c>
      <c r="Y1051" s="402" t="n">
        <v>0</v>
      </c>
      <c r="Z1051" s="402" t="n"/>
      <c r="AA1051" s="402" t="n"/>
      <c r="AB1051" s="402" t="n"/>
    </row>
    <row r="1052">
      <c r="A1052" s="402" t="n">
        <v>50</v>
      </c>
      <c r="B1052" s="402" t="n">
        <v>0</v>
      </c>
      <c r="C1052" s="402" t="n">
        <v>0</v>
      </c>
      <c r="D1052" s="402" t="n">
        <v>1</v>
      </c>
      <c r="E1052" s="402" t="n">
        <v>222</v>
      </c>
      <c r="F1052" s="402">
        <f>ROUND(Source!AO1048,O1052)</f>
        <v/>
      </c>
      <c r="G1052" s="402" t="inlineStr">
        <is>
          <t>СтМатОбЗак</t>
        </is>
      </c>
      <c r="H1052" s="402" t="inlineStr">
        <is>
          <t>Стоимость материалов и оборудования заказчика</t>
        </is>
      </c>
      <c r="I1052" s="402" t="n"/>
      <c r="J1052" s="402" t="n"/>
      <c r="K1052" s="402" t="n">
        <v>222</v>
      </c>
      <c r="L1052" s="402" t="n">
        <v>3</v>
      </c>
      <c r="M1052" s="402" t="n">
        <v>3</v>
      </c>
      <c r="N1052" s="402" t="inlineStr"/>
      <c r="O1052" s="402" t="n">
        <v>0</v>
      </c>
      <c r="P1052" s="402" t="n"/>
      <c r="Q1052" s="402" t="n"/>
      <c r="R1052" s="402" t="n"/>
      <c r="S1052" s="402" t="n"/>
      <c r="T1052" s="402" t="n"/>
      <c r="U1052" s="402" t="n"/>
      <c r="V1052" s="402" t="n"/>
      <c r="W1052" s="402" t="n">
        <v>0</v>
      </c>
      <c r="X1052" s="402" t="n">
        <v>1</v>
      </c>
      <c r="Y1052" s="402" t="n">
        <v>0</v>
      </c>
      <c r="Z1052" s="402" t="n"/>
      <c r="AA1052" s="402" t="n"/>
      <c r="AB1052" s="402" t="n"/>
    </row>
    <row r="1053">
      <c r="A1053" s="402" t="n">
        <v>50</v>
      </c>
      <c r="B1053" s="402" t="n">
        <v>0</v>
      </c>
      <c r="C1053" s="402" t="n">
        <v>0</v>
      </c>
      <c r="D1053" s="402" t="n">
        <v>1</v>
      </c>
      <c r="E1053" s="402" t="n">
        <v>225</v>
      </c>
      <c r="F1053" s="402">
        <f>ROUND(Source!AV1048,O1053)</f>
        <v/>
      </c>
      <c r="G1053" s="402" t="inlineStr">
        <is>
          <t>СтМатОбПод</t>
        </is>
      </c>
      <c r="H1053" s="402" t="inlineStr">
        <is>
          <t>Стоимость материалов и оборудования подрядчика</t>
        </is>
      </c>
      <c r="I1053" s="402" t="n"/>
      <c r="J1053" s="402" t="n"/>
      <c r="K1053" s="402" t="n">
        <v>225</v>
      </c>
      <c r="L1053" s="402" t="n">
        <v>4</v>
      </c>
      <c r="M1053" s="402" t="n">
        <v>3</v>
      </c>
      <c r="N1053" s="402" t="inlineStr"/>
      <c r="O1053" s="402" t="n">
        <v>0</v>
      </c>
      <c r="P1053" s="402" t="n"/>
      <c r="Q1053" s="402" t="n"/>
      <c r="R1053" s="402" t="n"/>
      <c r="S1053" s="402" t="n"/>
      <c r="T1053" s="402" t="n"/>
      <c r="U1053" s="402" t="n"/>
      <c r="V1053" s="402" t="n"/>
      <c r="W1053" s="402" t="n">
        <v>0</v>
      </c>
      <c r="X1053" s="402" t="n">
        <v>1</v>
      </c>
      <c r="Y1053" s="402" t="n">
        <v>0</v>
      </c>
      <c r="Z1053" s="402" t="n"/>
      <c r="AA1053" s="402" t="n"/>
      <c r="AB1053" s="402" t="n"/>
    </row>
    <row r="1054">
      <c r="A1054" s="402" t="n">
        <v>50</v>
      </c>
      <c r="B1054" s="402" t="n">
        <v>0</v>
      </c>
      <c r="C1054" s="402" t="n">
        <v>0</v>
      </c>
      <c r="D1054" s="402" t="n">
        <v>1</v>
      </c>
      <c r="E1054" s="402" t="n">
        <v>226</v>
      </c>
      <c r="F1054" s="402">
        <f>ROUND(Source!AW1048,O1054)</f>
        <v/>
      </c>
      <c r="G1054" s="402" t="inlineStr">
        <is>
          <t>СтМат</t>
        </is>
      </c>
      <c r="H1054" s="402" t="inlineStr">
        <is>
          <t>Стоимость материалов (всего)</t>
        </is>
      </c>
      <c r="I1054" s="402" t="n"/>
      <c r="J1054" s="402" t="n"/>
      <c r="K1054" s="402" t="n">
        <v>226</v>
      </c>
      <c r="L1054" s="402" t="n">
        <v>5</v>
      </c>
      <c r="M1054" s="402" t="n">
        <v>3</v>
      </c>
      <c r="N1054" s="402" t="inlineStr"/>
      <c r="O1054" s="402" t="n">
        <v>0</v>
      </c>
      <c r="P1054" s="402" t="n"/>
      <c r="Q1054" s="402" t="n"/>
      <c r="R1054" s="402" t="n"/>
      <c r="S1054" s="402" t="n"/>
      <c r="T1054" s="402" t="n"/>
      <c r="U1054" s="402" t="n"/>
      <c r="V1054" s="402" t="n"/>
      <c r="W1054" s="402" t="n">
        <v>0</v>
      </c>
      <c r="X1054" s="402" t="n">
        <v>1</v>
      </c>
      <c r="Y1054" s="402" t="n">
        <v>0</v>
      </c>
      <c r="Z1054" s="402" t="n"/>
      <c r="AA1054" s="402" t="n"/>
      <c r="AB1054" s="402" t="n"/>
    </row>
    <row r="1055">
      <c r="A1055" s="402" t="n">
        <v>50</v>
      </c>
      <c r="B1055" s="402" t="n">
        <v>0</v>
      </c>
      <c r="C1055" s="402" t="n">
        <v>0</v>
      </c>
      <c r="D1055" s="402" t="n">
        <v>1</v>
      </c>
      <c r="E1055" s="402" t="n">
        <v>227</v>
      </c>
      <c r="F1055" s="402">
        <f>ROUND(Source!AX1048,O1055)</f>
        <v/>
      </c>
      <c r="G1055" s="402" t="inlineStr">
        <is>
          <t>СтМатЗак</t>
        </is>
      </c>
      <c r="H1055" s="402" t="inlineStr">
        <is>
          <t>Стоимость материалов заказчика</t>
        </is>
      </c>
      <c r="I1055" s="402" t="n"/>
      <c r="J1055" s="402" t="n"/>
      <c r="K1055" s="402" t="n">
        <v>227</v>
      </c>
      <c r="L1055" s="402" t="n">
        <v>6</v>
      </c>
      <c r="M1055" s="402" t="n">
        <v>3</v>
      </c>
      <c r="N1055" s="402" t="inlineStr"/>
      <c r="O1055" s="402" t="n">
        <v>0</v>
      </c>
      <c r="P1055" s="402" t="n"/>
      <c r="Q1055" s="402" t="n"/>
      <c r="R1055" s="402" t="n"/>
      <c r="S1055" s="402" t="n"/>
      <c r="T1055" s="402" t="n"/>
      <c r="U1055" s="402" t="n"/>
      <c r="V1055" s="402" t="n"/>
      <c r="W1055" s="402" t="n">
        <v>0</v>
      </c>
      <c r="X1055" s="402" t="n">
        <v>1</v>
      </c>
      <c r="Y1055" s="402" t="n">
        <v>0</v>
      </c>
      <c r="Z1055" s="402" t="n"/>
      <c r="AA1055" s="402" t="n"/>
      <c r="AB1055" s="402" t="n"/>
    </row>
    <row r="1056">
      <c r="A1056" s="402" t="n">
        <v>50</v>
      </c>
      <c r="B1056" s="402" t="n">
        <v>0</v>
      </c>
      <c r="C1056" s="402" t="n">
        <v>0</v>
      </c>
      <c r="D1056" s="402" t="n">
        <v>1</v>
      </c>
      <c r="E1056" s="402" t="n">
        <v>228</v>
      </c>
      <c r="F1056" s="402">
        <f>ROUND(Source!AY1048,O1056)</f>
        <v/>
      </c>
      <c r="G1056" s="402" t="inlineStr">
        <is>
          <t>СтМатПод</t>
        </is>
      </c>
      <c r="H1056" s="402" t="inlineStr">
        <is>
          <t>Стоимость материалов подрядчика</t>
        </is>
      </c>
      <c r="I1056" s="402" t="n"/>
      <c r="J1056" s="402" t="n"/>
      <c r="K1056" s="402" t="n">
        <v>228</v>
      </c>
      <c r="L1056" s="402" t="n">
        <v>7</v>
      </c>
      <c r="M1056" s="402" t="n">
        <v>3</v>
      </c>
      <c r="N1056" s="402" t="inlineStr"/>
      <c r="O1056" s="402" t="n">
        <v>0</v>
      </c>
      <c r="P1056" s="402" t="n"/>
      <c r="Q1056" s="402" t="n"/>
      <c r="R1056" s="402" t="n"/>
      <c r="S1056" s="402" t="n"/>
      <c r="T1056" s="402" t="n"/>
      <c r="U1056" s="402" t="n"/>
      <c r="V1056" s="402" t="n"/>
      <c r="W1056" s="402" t="n">
        <v>0</v>
      </c>
      <c r="X1056" s="402" t="n">
        <v>1</v>
      </c>
      <c r="Y1056" s="402" t="n">
        <v>0</v>
      </c>
      <c r="Z1056" s="402" t="n"/>
      <c r="AA1056" s="402" t="n"/>
      <c r="AB1056" s="402" t="n"/>
    </row>
    <row r="1057">
      <c r="A1057" s="402" t="n">
        <v>50</v>
      </c>
      <c r="B1057" s="402" t="n">
        <v>0</v>
      </c>
      <c r="C1057" s="402" t="n">
        <v>0</v>
      </c>
      <c r="D1057" s="402" t="n">
        <v>1</v>
      </c>
      <c r="E1057" s="402" t="n">
        <v>216</v>
      </c>
      <c r="F1057" s="402">
        <f>ROUND(Source!AP1048,O1057)</f>
        <v/>
      </c>
      <c r="G1057" s="402" t="inlineStr">
        <is>
          <t>Оборуд</t>
        </is>
      </c>
      <c r="H1057" s="402" t="inlineStr">
        <is>
          <t>Стоимость оборудования (всего)</t>
        </is>
      </c>
      <c r="I1057" s="402" t="n"/>
      <c r="J1057" s="402" t="n"/>
      <c r="K1057" s="402" t="n">
        <v>216</v>
      </c>
      <c r="L1057" s="402" t="n">
        <v>8</v>
      </c>
      <c r="M1057" s="402" t="n">
        <v>3</v>
      </c>
      <c r="N1057" s="402" t="inlineStr"/>
      <c r="O1057" s="402" t="n">
        <v>0</v>
      </c>
      <c r="P1057" s="402" t="n"/>
      <c r="Q1057" s="402" t="n"/>
      <c r="R1057" s="402" t="n"/>
      <c r="S1057" s="402" t="n"/>
      <c r="T1057" s="402" t="n"/>
      <c r="U1057" s="402" t="n"/>
      <c r="V1057" s="402" t="n"/>
      <c r="W1057" s="402" t="n">
        <v>0</v>
      </c>
      <c r="X1057" s="402" t="n">
        <v>1</v>
      </c>
      <c r="Y1057" s="402" t="n">
        <v>0</v>
      </c>
      <c r="Z1057" s="402" t="n"/>
      <c r="AA1057" s="402" t="n"/>
      <c r="AB1057" s="402" t="n"/>
    </row>
    <row r="1058">
      <c r="A1058" s="402" t="n">
        <v>50</v>
      </c>
      <c r="B1058" s="402" t="n">
        <v>0</v>
      </c>
      <c r="C1058" s="402" t="n">
        <v>0</v>
      </c>
      <c r="D1058" s="402" t="n">
        <v>1</v>
      </c>
      <c r="E1058" s="402" t="n">
        <v>223</v>
      </c>
      <c r="F1058" s="402">
        <f>ROUND(Source!AQ1048,O1058)</f>
        <v/>
      </c>
      <c r="G1058" s="402" t="inlineStr">
        <is>
          <t>ОборудЗак</t>
        </is>
      </c>
      <c r="H1058" s="402" t="inlineStr">
        <is>
          <t>Стоимость оборудования заказчика</t>
        </is>
      </c>
      <c r="I1058" s="402" t="n"/>
      <c r="J1058" s="402" t="n"/>
      <c r="K1058" s="402" t="n">
        <v>223</v>
      </c>
      <c r="L1058" s="402" t="n">
        <v>9</v>
      </c>
      <c r="M1058" s="402" t="n">
        <v>3</v>
      </c>
      <c r="N1058" s="402" t="inlineStr"/>
      <c r="O1058" s="402" t="n">
        <v>0</v>
      </c>
      <c r="P1058" s="402" t="n"/>
      <c r="Q1058" s="402" t="n"/>
      <c r="R1058" s="402" t="n"/>
      <c r="S1058" s="402" t="n"/>
      <c r="T1058" s="402" t="n"/>
      <c r="U1058" s="402" t="n"/>
      <c r="V1058" s="402" t="n"/>
      <c r="W1058" s="402" t="n">
        <v>0</v>
      </c>
      <c r="X1058" s="402" t="n">
        <v>1</v>
      </c>
      <c r="Y1058" s="402" t="n">
        <v>0</v>
      </c>
      <c r="Z1058" s="402" t="n"/>
      <c r="AA1058" s="402" t="n"/>
      <c r="AB1058" s="402" t="n"/>
    </row>
    <row r="1059">
      <c r="A1059" s="402" t="n">
        <v>50</v>
      </c>
      <c r="B1059" s="402" t="n">
        <v>0</v>
      </c>
      <c r="C1059" s="402" t="n">
        <v>0</v>
      </c>
      <c r="D1059" s="402" t="n">
        <v>1</v>
      </c>
      <c r="E1059" s="402" t="n">
        <v>229</v>
      </c>
      <c r="F1059" s="402">
        <f>ROUND(Source!AZ1048,O1059)</f>
        <v/>
      </c>
      <c r="G1059" s="402" t="inlineStr">
        <is>
          <t>ОборудПод</t>
        </is>
      </c>
      <c r="H1059" s="402" t="inlineStr">
        <is>
          <t>Стоимость оборудования подрядчика</t>
        </is>
      </c>
      <c r="I1059" s="402" t="n"/>
      <c r="J1059" s="402" t="n"/>
      <c r="K1059" s="402" t="n">
        <v>229</v>
      </c>
      <c r="L1059" s="402" t="n">
        <v>10</v>
      </c>
      <c r="M1059" s="402" t="n">
        <v>3</v>
      </c>
      <c r="N1059" s="402" t="inlineStr"/>
      <c r="O1059" s="402" t="n">
        <v>0</v>
      </c>
      <c r="P1059" s="402" t="n"/>
      <c r="Q1059" s="402" t="n"/>
      <c r="R1059" s="402" t="n"/>
      <c r="S1059" s="402" t="n"/>
      <c r="T1059" s="402" t="n"/>
      <c r="U1059" s="402" t="n"/>
      <c r="V1059" s="402" t="n"/>
      <c r="W1059" s="402" t="n">
        <v>0</v>
      </c>
      <c r="X1059" s="402" t="n">
        <v>1</v>
      </c>
      <c r="Y1059" s="402" t="n">
        <v>0</v>
      </c>
      <c r="Z1059" s="402" t="n"/>
      <c r="AA1059" s="402" t="n"/>
      <c r="AB1059" s="402" t="n"/>
    </row>
    <row r="1060">
      <c r="A1060" s="402" t="n">
        <v>50</v>
      </c>
      <c r="B1060" s="402" t="n">
        <v>0</v>
      </c>
      <c r="C1060" s="402" t="n">
        <v>0</v>
      </c>
      <c r="D1060" s="402" t="n">
        <v>1</v>
      </c>
      <c r="E1060" s="402" t="n">
        <v>203</v>
      </c>
      <c r="F1060" s="402">
        <f>ROUND(Source!Q1048,O1060)</f>
        <v/>
      </c>
      <c r="G1060" s="402" t="inlineStr">
        <is>
          <t>ЭММ</t>
        </is>
      </c>
      <c r="H1060" s="402" t="inlineStr">
        <is>
          <t>Эксплуатация машин</t>
        </is>
      </c>
      <c r="I1060" s="402" t="n"/>
      <c r="J1060" s="402" t="n"/>
      <c r="K1060" s="402" t="n">
        <v>203</v>
      </c>
      <c r="L1060" s="402" t="n">
        <v>11</v>
      </c>
      <c r="M1060" s="402" t="n">
        <v>3</v>
      </c>
      <c r="N1060" s="402" t="inlineStr"/>
      <c r="O1060" s="402" t="n">
        <v>0</v>
      </c>
      <c r="P1060" s="402" t="n"/>
      <c r="Q1060" s="402" t="n"/>
      <c r="R1060" s="402" t="n"/>
      <c r="S1060" s="402" t="n"/>
      <c r="T1060" s="402" t="n"/>
      <c r="U1060" s="402" t="n"/>
      <c r="V1060" s="402" t="n"/>
      <c r="W1060" s="402" t="n">
        <v>0</v>
      </c>
      <c r="X1060" s="402" t="n">
        <v>1</v>
      </c>
      <c r="Y1060" s="402" t="n">
        <v>0</v>
      </c>
      <c r="Z1060" s="402" t="n"/>
      <c r="AA1060" s="402" t="n"/>
      <c r="AB1060" s="402" t="n"/>
    </row>
    <row r="1061">
      <c r="A1061" s="402" t="n">
        <v>50</v>
      </c>
      <c r="B1061" s="402" t="n">
        <v>0</v>
      </c>
      <c r="C1061" s="402" t="n">
        <v>0</v>
      </c>
      <c r="D1061" s="402" t="n">
        <v>1</v>
      </c>
      <c r="E1061" s="402" t="n">
        <v>231</v>
      </c>
      <c r="F1061" s="402">
        <f>ROUND(Source!BB1048,O1061)</f>
        <v/>
      </c>
      <c r="G1061" s="402" t="inlineStr">
        <is>
          <t>ЭММсНРиСП</t>
        </is>
      </c>
      <c r="H1061" s="402" t="inlineStr">
        <is>
          <t>Эксплуатация машин по ТСН-2001.16</t>
        </is>
      </c>
      <c r="I1061" s="402" t="n"/>
      <c r="J1061" s="402" t="n"/>
      <c r="K1061" s="402" t="n">
        <v>231</v>
      </c>
      <c r="L1061" s="402" t="n">
        <v>12</v>
      </c>
      <c r="M1061" s="402" t="n">
        <v>3</v>
      </c>
      <c r="N1061" s="402" t="inlineStr"/>
      <c r="O1061" s="402" t="n">
        <v>0</v>
      </c>
      <c r="P1061" s="402" t="n"/>
      <c r="Q1061" s="402" t="n"/>
      <c r="R1061" s="402" t="n"/>
      <c r="S1061" s="402" t="n"/>
      <c r="T1061" s="402" t="n"/>
      <c r="U1061" s="402" t="n"/>
      <c r="V1061" s="402" t="n"/>
      <c r="W1061" s="402" t="n">
        <v>0</v>
      </c>
      <c r="X1061" s="402" t="n">
        <v>1</v>
      </c>
      <c r="Y1061" s="402" t="n">
        <v>0</v>
      </c>
      <c r="Z1061" s="402" t="n"/>
      <c r="AA1061" s="402" t="n"/>
      <c r="AB1061" s="402" t="n"/>
    </row>
    <row r="1062">
      <c r="A1062" s="402" t="n">
        <v>50</v>
      </c>
      <c r="B1062" s="402" t="n">
        <v>0</v>
      </c>
      <c r="C1062" s="402" t="n">
        <v>0</v>
      </c>
      <c r="D1062" s="402" t="n">
        <v>1</v>
      </c>
      <c r="E1062" s="402" t="n">
        <v>204</v>
      </c>
      <c r="F1062" s="402">
        <f>ROUND(Source!R1048,O1062)</f>
        <v/>
      </c>
      <c r="G1062" s="402" t="inlineStr">
        <is>
          <t>ЗПМ</t>
        </is>
      </c>
      <c r="H1062" s="402" t="inlineStr">
        <is>
          <t>ЗП машинистов</t>
        </is>
      </c>
      <c r="I1062" s="402" t="n"/>
      <c r="J1062" s="402" t="n"/>
      <c r="K1062" s="402" t="n">
        <v>204</v>
      </c>
      <c r="L1062" s="402" t="n">
        <v>13</v>
      </c>
      <c r="M1062" s="402" t="n">
        <v>3</v>
      </c>
      <c r="N1062" s="402" t="inlineStr"/>
      <c r="O1062" s="402" t="n">
        <v>0</v>
      </c>
      <c r="P1062" s="402" t="n"/>
      <c r="Q1062" s="402" t="n"/>
      <c r="R1062" s="402" t="n"/>
      <c r="S1062" s="402" t="n"/>
      <c r="T1062" s="402" t="n"/>
      <c r="U1062" s="402" t="n"/>
      <c r="V1062" s="402" t="n"/>
      <c r="W1062" s="402" t="n">
        <v>0</v>
      </c>
      <c r="X1062" s="402" t="n">
        <v>1</v>
      </c>
      <c r="Y1062" s="402" t="n">
        <v>0</v>
      </c>
      <c r="Z1062" s="402" t="n"/>
      <c r="AA1062" s="402" t="n"/>
      <c r="AB1062" s="402" t="n"/>
    </row>
    <row r="1063">
      <c r="A1063" s="402" t="n">
        <v>50</v>
      </c>
      <c r="B1063" s="402" t="n">
        <v>0</v>
      </c>
      <c r="C1063" s="402" t="n">
        <v>0</v>
      </c>
      <c r="D1063" s="402" t="n">
        <v>1</v>
      </c>
      <c r="E1063" s="402" t="n">
        <v>205</v>
      </c>
      <c r="F1063" s="402">
        <f>ROUND(Source!S1048,O1063)</f>
        <v/>
      </c>
      <c r="G1063" s="402" t="inlineStr">
        <is>
          <t>ОЗП</t>
        </is>
      </c>
      <c r="H1063" s="402" t="inlineStr">
        <is>
          <t>Основная ЗП рабочих</t>
        </is>
      </c>
      <c r="I1063" s="402" t="n"/>
      <c r="J1063" s="402" t="n"/>
      <c r="K1063" s="402" t="n">
        <v>205</v>
      </c>
      <c r="L1063" s="402" t="n">
        <v>14</v>
      </c>
      <c r="M1063" s="402" t="n">
        <v>3</v>
      </c>
      <c r="N1063" s="402" t="inlineStr"/>
      <c r="O1063" s="402" t="n">
        <v>0</v>
      </c>
      <c r="P1063" s="402" t="n"/>
      <c r="Q1063" s="402" t="n"/>
      <c r="R1063" s="402" t="n"/>
      <c r="S1063" s="402" t="n"/>
      <c r="T1063" s="402" t="n"/>
      <c r="U1063" s="402" t="n"/>
      <c r="V1063" s="402" t="n"/>
      <c r="W1063" s="402" t="n">
        <v>0</v>
      </c>
      <c r="X1063" s="402" t="n">
        <v>1</v>
      </c>
      <c r="Y1063" s="402" t="n">
        <v>0</v>
      </c>
      <c r="Z1063" s="402" t="n"/>
      <c r="AA1063" s="402" t="n"/>
      <c r="AB1063" s="402" t="n"/>
    </row>
    <row r="1064">
      <c r="A1064" s="402" t="n">
        <v>50</v>
      </c>
      <c r="B1064" s="402" t="n">
        <v>0</v>
      </c>
      <c r="C1064" s="402" t="n">
        <v>0</v>
      </c>
      <c r="D1064" s="402" t="n">
        <v>1</v>
      </c>
      <c r="E1064" s="402" t="n">
        <v>232</v>
      </c>
      <c r="F1064" s="402">
        <f>ROUND(Source!BC1048,O1064)</f>
        <v/>
      </c>
      <c r="G1064" s="402" t="inlineStr">
        <is>
          <t>ОЗПсНРиСП</t>
        </is>
      </c>
      <c r="H1064" s="402" t="inlineStr">
        <is>
          <t>Основная ЗП рабочих по ТСН-2001.16</t>
        </is>
      </c>
      <c r="I1064" s="402" t="n"/>
      <c r="J1064" s="402" t="n"/>
      <c r="K1064" s="402" t="n">
        <v>232</v>
      </c>
      <c r="L1064" s="402" t="n">
        <v>15</v>
      </c>
      <c r="M1064" s="402" t="n">
        <v>3</v>
      </c>
      <c r="N1064" s="402" t="inlineStr"/>
      <c r="O1064" s="402" t="n">
        <v>0</v>
      </c>
      <c r="P1064" s="402" t="n"/>
      <c r="Q1064" s="402" t="n"/>
      <c r="R1064" s="402" t="n"/>
      <c r="S1064" s="402" t="n"/>
      <c r="T1064" s="402" t="n"/>
      <c r="U1064" s="402" t="n"/>
      <c r="V1064" s="402" t="n"/>
      <c r="W1064" s="402" t="n">
        <v>0</v>
      </c>
      <c r="X1064" s="402" t="n">
        <v>1</v>
      </c>
      <c r="Y1064" s="402" t="n">
        <v>0</v>
      </c>
      <c r="Z1064" s="402" t="n"/>
      <c r="AA1064" s="402" t="n"/>
      <c r="AB1064" s="402" t="n"/>
    </row>
    <row r="1065">
      <c r="A1065" s="402" t="n">
        <v>50</v>
      </c>
      <c r="B1065" s="402" t="n">
        <v>0</v>
      </c>
      <c r="C1065" s="402" t="n">
        <v>0</v>
      </c>
      <c r="D1065" s="402" t="n">
        <v>1</v>
      </c>
      <c r="E1065" s="402" t="n">
        <v>214</v>
      </c>
      <c r="F1065" s="402">
        <f>ROUND(Source!AS1048,O1065)</f>
        <v/>
      </c>
      <c r="G1065" s="402" t="inlineStr">
        <is>
          <t>Строит</t>
        </is>
      </c>
      <c r="H1065" s="402" t="inlineStr">
        <is>
          <t>Строительные работы с НР и СП</t>
        </is>
      </c>
      <c r="I1065" s="402" t="n"/>
      <c r="J1065" s="402" t="n"/>
      <c r="K1065" s="402" t="n">
        <v>214</v>
      </c>
      <c r="L1065" s="402" t="n">
        <v>16</v>
      </c>
      <c r="M1065" s="402" t="n">
        <v>3</v>
      </c>
      <c r="N1065" s="402" t="inlineStr"/>
      <c r="O1065" s="402" t="n">
        <v>0</v>
      </c>
      <c r="P1065" s="402" t="n"/>
      <c r="Q1065" s="402" t="n"/>
      <c r="R1065" s="402" t="n"/>
      <c r="S1065" s="402" t="n"/>
      <c r="T1065" s="402" t="n"/>
      <c r="U1065" s="402" t="n"/>
      <c r="V1065" s="402" t="n"/>
      <c r="W1065" s="402" t="n">
        <v>0</v>
      </c>
      <c r="X1065" s="402" t="n">
        <v>1</v>
      </c>
      <c r="Y1065" s="402" t="n">
        <v>0</v>
      </c>
      <c r="Z1065" s="402" t="n"/>
      <c r="AA1065" s="402" t="n"/>
      <c r="AB1065" s="402" t="n"/>
    </row>
    <row r="1066">
      <c r="A1066" s="402" t="n">
        <v>50</v>
      </c>
      <c r="B1066" s="402" t="n">
        <v>0</v>
      </c>
      <c r="C1066" s="402" t="n">
        <v>0</v>
      </c>
      <c r="D1066" s="402" t="n">
        <v>1</v>
      </c>
      <c r="E1066" s="402" t="n">
        <v>215</v>
      </c>
      <c r="F1066" s="402">
        <f>ROUND(Source!AT1048,O1066)</f>
        <v/>
      </c>
      <c r="G1066" s="402" t="inlineStr">
        <is>
          <t>Монтаж</t>
        </is>
      </c>
      <c r="H1066" s="402" t="inlineStr">
        <is>
          <t>Монтажные работы с НР и СП</t>
        </is>
      </c>
      <c r="I1066" s="402" t="n"/>
      <c r="J1066" s="402" t="n"/>
      <c r="K1066" s="402" t="n">
        <v>215</v>
      </c>
      <c r="L1066" s="402" t="n">
        <v>17</v>
      </c>
      <c r="M1066" s="402" t="n">
        <v>3</v>
      </c>
      <c r="N1066" s="402" t="inlineStr"/>
      <c r="O1066" s="402" t="n">
        <v>0</v>
      </c>
      <c r="P1066" s="402" t="n"/>
      <c r="Q1066" s="402" t="n"/>
      <c r="R1066" s="402" t="n"/>
      <c r="S1066" s="402" t="n"/>
      <c r="T1066" s="402" t="n"/>
      <c r="U1066" s="402" t="n"/>
      <c r="V1066" s="402" t="n"/>
      <c r="W1066" s="402" t="n">
        <v>0</v>
      </c>
      <c r="X1066" s="402" t="n">
        <v>1</v>
      </c>
      <c r="Y1066" s="402" t="n">
        <v>0</v>
      </c>
      <c r="Z1066" s="402" t="n"/>
      <c r="AA1066" s="402" t="n"/>
      <c r="AB1066" s="402" t="n"/>
    </row>
    <row r="1067">
      <c r="A1067" s="402" t="n">
        <v>50</v>
      </c>
      <c r="B1067" s="402" t="n">
        <v>0</v>
      </c>
      <c r="C1067" s="402" t="n">
        <v>0</v>
      </c>
      <c r="D1067" s="402" t="n">
        <v>1</v>
      </c>
      <c r="E1067" s="402" t="n">
        <v>217</v>
      </c>
      <c r="F1067" s="402">
        <f>ROUND(Source!AU1048,O1067)</f>
        <v/>
      </c>
      <c r="G1067" s="402" t="inlineStr">
        <is>
          <t>Прочие</t>
        </is>
      </c>
      <c r="H1067" s="402" t="inlineStr">
        <is>
          <t>Прочие работы с НР и СП</t>
        </is>
      </c>
      <c r="I1067" s="402" t="n"/>
      <c r="J1067" s="402" t="n"/>
      <c r="K1067" s="402" t="n">
        <v>217</v>
      </c>
      <c r="L1067" s="402" t="n">
        <v>18</v>
      </c>
      <c r="M1067" s="402" t="n">
        <v>3</v>
      </c>
      <c r="N1067" s="402" t="inlineStr"/>
      <c r="O1067" s="402" t="n">
        <v>0</v>
      </c>
      <c r="P1067" s="402" t="n"/>
      <c r="Q1067" s="402" t="n"/>
      <c r="R1067" s="402" t="n"/>
      <c r="S1067" s="402" t="n"/>
      <c r="T1067" s="402" t="n"/>
      <c r="U1067" s="402" t="n"/>
      <c r="V1067" s="402" t="n"/>
      <c r="W1067" s="402" t="n">
        <v>0</v>
      </c>
      <c r="X1067" s="402" t="n">
        <v>1</v>
      </c>
      <c r="Y1067" s="402" t="n">
        <v>0</v>
      </c>
      <c r="Z1067" s="402" t="n"/>
      <c r="AA1067" s="402" t="n"/>
      <c r="AB1067" s="402" t="n"/>
    </row>
    <row r="1068">
      <c r="A1068" s="402" t="n">
        <v>50</v>
      </c>
      <c r="B1068" s="402" t="n">
        <v>0</v>
      </c>
      <c r="C1068" s="402" t="n">
        <v>0</v>
      </c>
      <c r="D1068" s="402" t="n">
        <v>1</v>
      </c>
      <c r="E1068" s="402" t="n">
        <v>230</v>
      </c>
      <c r="F1068" s="402">
        <f>ROUND(Source!BA1048,O1068)</f>
        <v/>
      </c>
      <c r="G1068" s="402" t="inlineStr">
        <is>
          <t>ПрочиеЗатр</t>
        </is>
      </c>
      <c r="H1068" s="402" t="inlineStr">
        <is>
          <t>Прочие затраты по ТСН-2001.16</t>
        </is>
      </c>
      <c r="I1068" s="402" t="n"/>
      <c r="J1068" s="402" t="n"/>
      <c r="K1068" s="402" t="n">
        <v>230</v>
      </c>
      <c r="L1068" s="402" t="n">
        <v>19</v>
      </c>
      <c r="M1068" s="402" t="n">
        <v>3</v>
      </c>
      <c r="N1068" s="402" t="inlineStr"/>
      <c r="O1068" s="402" t="n">
        <v>0</v>
      </c>
      <c r="P1068" s="402" t="n"/>
      <c r="Q1068" s="402" t="n"/>
      <c r="R1068" s="402" t="n"/>
      <c r="S1068" s="402" t="n"/>
      <c r="T1068" s="402" t="n"/>
      <c r="U1068" s="402" t="n"/>
      <c r="V1068" s="402" t="n"/>
      <c r="W1068" s="402" t="n">
        <v>0</v>
      </c>
      <c r="X1068" s="402" t="n">
        <v>1</v>
      </c>
      <c r="Y1068" s="402" t="n">
        <v>0</v>
      </c>
      <c r="Z1068" s="402" t="n"/>
      <c r="AA1068" s="402" t="n"/>
      <c r="AB1068" s="402" t="n"/>
    </row>
    <row r="1069">
      <c r="A1069" s="402" t="n">
        <v>50</v>
      </c>
      <c r="B1069" s="402" t="n">
        <v>0</v>
      </c>
      <c r="C1069" s="402" t="n">
        <v>0</v>
      </c>
      <c r="D1069" s="402" t="n">
        <v>1</v>
      </c>
      <c r="E1069" s="402" t="n">
        <v>206</v>
      </c>
      <c r="F1069" s="402">
        <f>ROUND(Source!T1048,O1069)</f>
        <v/>
      </c>
      <c r="G1069" s="402" t="inlineStr">
        <is>
          <t>ВозврМат</t>
        </is>
      </c>
      <c r="H1069" s="402" t="inlineStr">
        <is>
          <t>Возврат материалов</t>
        </is>
      </c>
      <c r="I1069" s="402" t="n"/>
      <c r="J1069" s="402" t="n"/>
      <c r="K1069" s="402" t="n">
        <v>206</v>
      </c>
      <c r="L1069" s="402" t="n">
        <v>20</v>
      </c>
      <c r="M1069" s="402" t="n">
        <v>3</v>
      </c>
      <c r="N1069" s="402" t="inlineStr"/>
      <c r="O1069" s="402" t="n">
        <v>0</v>
      </c>
      <c r="P1069" s="402" t="n"/>
      <c r="Q1069" s="402" t="n"/>
      <c r="R1069" s="402" t="n"/>
      <c r="S1069" s="402" t="n"/>
      <c r="T1069" s="402" t="n"/>
      <c r="U1069" s="402" t="n"/>
      <c r="V1069" s="402" t="n"/>
      <c r="W1069" s="402" t="n">
        <v>0</v>
      </c>
      <c r="X1069" s="402" t="n">
        <v>1</v>
      </c>
      <c r="Y1069" s="402" t="n">
        <v>0</v>
      </c>
      <c r="Z1069" s="402" t="n"/>
      <c r="AA1069" s="402" t="n"/>
      <c r="AB1069" s="402" t="n"/>
    </row>
    <row r="1070">
      <c r="A1070" s="402" t="n">
        <v>50</v>
      </c>
      <c r="B1070" s="402" t="n">
        <v>0</v>
      </c>
      <c r="C1070" s="402" t="n">
        <v>0</v>
      </c>
      <c r="D1070" s="402" t="n">
        <v>1</v>
      </c>
      <c r="E1070" s="402" t="n">
        <v>207</v>
      </c>
      <c r="F1070" s="402">
        <f>ROUND(Source!U1048,O1070)</f>
        <v/>
      </c>
      <c r="G1070" s="402" t="inlineStr">
        <is>
          <t>ТрудСтр</t>
        </is>
      </c>
      <c r="H1070" s="402" t="inlineStr">
        <is>
          <t>Трудозатраты строителей</t>
        </is>
      </c>
      <c r="I1070" s="402" t="n"/>
      <c r="J1070" s="402" t="n"/>
      <c r="K1070" s="402" t="n">
        <v>207</v>
      </c>
      <c r="L1070" s="402" t="n">
        <v>21</v>
      </c>
      <c r="M1070" s="402" t="n">
        <v>3</v>
      </c>
      <c r="N1070" s="402" t="inlineStr"/>
      <c r="O1070" s="402" t="n">
        <v>7</v>
      </c>
      <c r="P1070" s="402" t="n"/>
      <c r="Q1070" s="402" t="n"/>
      <c r="R1070" s="402" t="n"/>
      <c r="S1070" s="402" t="n"/>
      <c r="T1070" s="402" t="n"/>
      <c r="U1070" s="402" t="n"/>
      <c r="V1070" s="402" t="n"/>
      <c r="W1070" s="402" t="n">
        <v>0</v>
      </c>
      <c r="X1070" s="402" t="n">
        <v>1</v>
      </c>
      <c r="Y1070" s="402" t="n">
        <v>0</v>
      </c>
      <c r="Z1070" s="402" t="n"/>
      <c r="AA1070" s="402" t="n"/>
      <c r="AB1070" s="402" t="n"/>
    </row>
    <row r="1071">
      <c r="A1071" s="402" t="n">
        <v>50</v>
      </c>
      <c r="B1071" s="402" t="n">
        <v>0</v>
      </c>
      <c r="C1071" s="402" t="n">
        <v>0</v>
      </c>
      <c r="D1071" s="402" t="n">
        <v>1</v>
      </c>
      <c r="E1071" s="402" t="n">
        <v>208</v>
      </c>
      <c r="F1071" s="402">
        <f>ROUND(Source!V1048,O1071)</f>
        <v/>
      </c>
      <c r="G1071" s="402" t="inlineStr">
        <is>
          <t>ТрудМаш</t>
        </is>
      </c>
      <c r="H1071" s="402" t="inlineStr">
        <is>
          <t>Трудозатраты машинистов</t>
        </is>
      </c>
      <c r="I1071" s="402" t="n"/>
      <c r="J1071" s="402" t="n"/>
      <c r="K1071" s="402" t="n">
        <v>208</v>
      </c>
      <c r="L1071" s="402" t="n">
        <v>22</v>
      </c>
      <c r="M1071" s="402" t="n">
        <v>3</v>
      </c>
      <c r="N1071" s="402" t="inlineStr"/>
      <c r="O1071" s="402" t="n">
        <v>7</v>
      </c>
      <c r="P1071" s="402" t="n"/>
      <c r="Q1071" s="402" t="n"/>
      <c r="R1071" s="402" t="n"/>
      <c r="S1071" s="402" t="n"/>
      <c r="T1071" s="402" t="n"/>
      <c r="U1071" s="402" t="n"/>
      <c r="V1071" s="402" t="n"/>
      <c r="W1071" s="402" t="n">
        <v>0</v>
      </c>
      <c r="X1071" s="402" t="n">
        <v>1</v>
      </c>
      <c r="Y1071" s="402" t="n">
        <v>0</v>
      </c>
      <c r="Z1071" s="402" t="n"/>
      <c r="AA1071" s="402" t="n"/>
      <c r="AB1071" s="402" t="n"/>
    </row>
    <row r="1072">
      <c r="A1072" s="402" t="n">
        <v>50</v>
      </c>
      <c r="B1072" s="402" t="n">
        <v>0</v>
      </c>
      <c r="C1072" s="402" t="n">
        <v>0</v>
      </c>
      <c r="D1072" s="402" t="n">
        <v>1</v>
      </c>
      <c r="E1072" s="402" t="n">
        <v>209</v>
      </c>
      <c r="F1072" s="402">
        <f>ROUND(Source!W1048,O1072)</f>
        <v/>
      </c>
      <c r="G1072" s="402" t="inlineStr">
        <is>
          <t>ТранспМат</t>
        </is>
      </c>
      <c r="H1072" s="402" t="inlineStr">
        <is>
          <t>Транспорт материалов</t>
        </is>
      </c>
      <c r="I1072" s="402" t="n"/>
      <c r="J1072" s="402" t="n"/>
      <c r="K1072" s="402" t="n">
        <v>209</v>
      </c>
      <c r="L1072" s="402" t="n">
        <v>23</v>
      </c>
      <c r="M1072" s="402" t="n">
        <v>3</v>
      </c>
      <c r="N1072" s="402" t="inlineStr"/>
      <c r="O1072" s="402" t="n">
        <v>0</v>
      </c>
      <c r="P1072" s="402" t="n"/>
      <c r="Q1072" s="402" t="n"/>
      <c r="R1072" s="402" t="n"/>
      <c r="S1072" s="402" t="n"/>
      <c r="T1072" s="402" t="n"/>
      <c r="U1072" s="402" t="n"/>
      <c r="V1072" s="402" t="n"/>
      <c r="W1072" s="402" t="n">
        <v>0</v>
      </c>
      <c r="X1072" s="402" t="n">
        <v>1</v>
      </c>
      <c r="Y1072" s="402" t="n">
        <v>0</v>
      </c>
      <c r="Z1072" s="402" t="n"/>
      <c r="AA1072" s="402" t="n"/>
      <c r="AB1072" s="402" t="n"/>
    </row>
    <row r="1073">
      <c r="A1073" s="402" t="n">
        <v>50</v>
      </c>
      <c r="B1073" s="402" t="n">
        <v>0</v>
      </c>
      <c r="C1073" s="402" t="n">
        <v>0</v>
      </c>
      <c r="D1073" s="402" t="n">
        <v>1</v>
      </c>
      <c r="E1073" s="402" t="n">
        <v>233</v>
      </c>
      <c r="F1073" s="402">
        <f>ROUND(Source!BD1048,O1073)</f>
        <v/>
      </c>
      <c r="G1073" s="402" t="inlineStr">
        <is>
          <t>Перевозка</t>
        </is>
      </c>
      <c r="H1073" s="402" t="inlineStr">
        <is>
          <t>Перевозка грузов</t>
        </is>
      </c>
      <c r="I1073" s="402" t="n"/>
      <c r="J1073" s="402" t="n"/>
      <c r="K1073" s="402" t="n">
        <v>233</v>
      </c>
      <c r="L1073" s="402" t="n">
        <v>24</v>
      </c>
      <c r="M1073" s="402" t="n">
        <v>3</v>
      </c>
      <c r="N1073" s="402" t="inlineStr"/>
      <c r="O1073" s="402" t="n">
        <v>0</v>
      </c>
      <c r="P1073" s="402" t="n"/>
      <c r="Q1073" s="402" t="n"/>
      <c r="R1073" s="402" t="n"/>
      <c r="S1073" s="402" t="n"/>
      <c r="T1073" s="402" t="n"/>
      <c r="U1073" s="402" t="n"/>
      <c r="V1073" s="402" t="n"/>
      <c r="W1073" s="402" t="n">
        <v>0</v>
      </c>
      <c r="X1073" s="402" t="n">
        <v>1</v>
      </c>
      <c r="Y1073" s="402" t="n">
        <v>0</v>
      </c>
      <c r="Z1073" s="402" t="n"/>
      <c r="AA1073" s="402" t="n"/>
      <c r="AB1073" s="402" t="n"/>
    </row>
    <row r="1074">
      <c r="A1074" s="402" t="n">
        <v>50</v>
      </c>
      <c r="B1074" s="402" t="n">
        <v>0</v>
      </c>
      <c r="C1074" s="402" t="n">
        <v>0</v>
      </c>
      <c r="D1074" s="402" t="n">
        <v>1</v>
      </c>
      <c r="E1074" s="402" t="n">
        <v>210</v>
      </c>
      <c r="F1074" s="402">
        <f>ROUND(Source!X1048,O1074)</f>
        <v/>
      </c>
      <c r="G1074" s="402" t="inlineStr">
        <is>
          <t>НР</t>
        </is>
      </c>
      <c r="H1074" s="402" t="inlineStr">
        <is>
          <t>Накладные расходы</t>
        </is>
      </c>
      <c r="I1074" s="402" t="n"/>
      <c r="J1074" s="402" t="n"/>
      <c r="K1074" s="402" t="n">
        <v>210</v>
      </c>
      <c r="L1074" s="402" t="n">
        <v>25</v>
      </c>
      <c r="M1074" s="402" t="n">
        <v>3</v>
      </c>
      <c r="N1074" s="402" t="inlineStr"/>
      <c r="O1074" s="402" t="n">
        <v>0</v>
      </c>
      <c r="P1074" s="402" t="n"/>
      <c r="Q1074" s="402" t="n"/>
      <c r="R1074" s="402" t="n"/>
      <c r="S1074" s="402" t="n"/>
      <c r="T1074" s="402" t="n"/>
      <c r="U1074" s="402" t="n"/>
      <c r="V1074" s="402" t="n"/>
      <c r="W1074" s="402" t="n">
        <v>0</v>
      </c>
      <c r="X1074" s="402" t="n">
        <v>1</v>
      </c>
      <c r="Y1074" s="402" t="n">
        <v>0</v>
      </c>
      <c r="Z1074" s="402" t="n"/>
      <c r="AA1074" s="402" t="n"/>
      <c r="AB1074" s="402" t="n"/>
    </row>
    <row r="1075">
      <c r="A1075" s="402" t="n">
        <v>50</v>
      </c>
      <c r="B1075" s="402" t="n">
        <v>0</v>
      </c>
      <c r="C1075" s="402" t="n">
        <v>0</v>
      </c>
      <c r="D1075" s="402" t="n">
        <v>1</v>
      </c>
      <c r="E1075" s="402" t="n">
        <v>211</v>
      </c>
      <c r="F1075" s="402">
        <f>ROUND(Source!Y1048,O1075)</f>
        <v/>
      </c>
      <c r="G1075" s="402" t="inlineStr">
        <is>
          <t>СмПриб</t>
        </is>
      </c>
      <c r="H1075" s="402" t="inlineStr">
        <is>
          <t>Сметная прибыль</t>
        </is>
      </c>
      <c r="I1075" s="402" t="n"/>
      <c r="J1075" s="402" t="n"/>
      <c r="K1075" s="402" t="n">
        <v>211</v>
      </c>
      <c r="L1075" s="402" t="n">
        <v>26</v>
      </c>
      <c r="M1075" s="402" t="n">
        <v>3</v>
      </c>
      <c r="N1075" s="402" t="inlineStr"/>
      <c r="O1075" s="402" t="n">
        <v>0</v>
      </c>
      <c r="P1075" s="402" t="n"/>
      <c r="Q1075" s="402" t="n"/>
      <c r="R1075" s="402" t="n"/>
      <c r="S1075" s="402" t="n"/>
      <c r="T1075" s="402" t="n"/>
      <c r="U1075" s="402" t="n"/>
      <c r="V1075" s="402" t="n"/>
      <c r="W1075" s="402" t="n">
        <v>0</v>
      </c>
      <c r="X1075" s="402" t="n">
        <v>1</v>
      </c>
      <c r="Y1075" s="402" t="n">
        <v>0</v>
      </c>
      <c r="Z1075" s="402" t="n"/>
      <c r="AA1075" s="402" t="n"/>
      <c r="AB1075" s="402" t="n"/>
    </row>
    <row r="1076">
      <c r="A1076" s="402" t="n">
        <v>50</v>
      </c>
      <c r="B1076" s="402" t="n">
        <v>0</v>
      </c>
      <c r="C1076" s="402" t="n">
        <v>0</v>
      </c>
      <c r="D1076" s="402" t="n">
        <v>1</v>
      </c>
      <c r="E1076" s="402" t="n">
        <v>224</v>
      </c>
      <c r="F1076" s="402">
        <f>ROUND(Source!AR1048,O1076)</f>
        <v/>
      </c>
      <c r="G1076" s="402" t="inlineStr">
        <is>
          <t>Всего</t>
        </is>
      </c>
      <c r="H1076" s="402" t="inlineStr">
        <is>
          <t>Всего с НР и СП</t>
        </is>
      </c>
      <c r="I1076" s="402" t="n"/>
      <c r="J1076" s="402" t="n"/>
      <c r="K1076" s="402" t="n">
        <v>224</v>
      </c>
      <c r="L1076" s="402" t="n">
        <v>27</v>
      </c>
      <c r="M1076" s="402" t="n">
        <v>3</v>
      </c>
      <c r="N1076" s="402" t="inlineStr"/>
      <c r="O1076" s="402" t="n">
        <v>0</v>
      </c>
      <c r="P1076" s="402" t="n"/>
      <c r="Q1076" s="402" t="n"/>
      <c r="R1076" s="402" t="n"/>
      <c r="S1076" s="402" t="n"/>
      <c r="T1076" s="402" t="n"/>
      <c r="U1076" s="402" t="n"/>
      <c r="V1076" s="402" t="n"/>
      <c r="W1076" s="402" t="n">
        <v>0</v>
      </c>
      <c r="X1076" s="402" t="n">
        <v>1</v>
      </c>
      <c r="Y1076" s="402" t="n">
        <v>0</v>
      </c>
      <c r="Z1076" s="402" t="n"/>
      <c r="AA1076" s="402" t="n"/>
      <c r="AB1076" s="402" t="n"/>
    </row>
    <row r="1077">
      <c r="A1077" s="402" t="n">
        <v>50</v>
      </c>
      <c r="B1077" s="402" t="n">
        <v>0</v>
      </c>
      <c r="C1077" s="402" t="n">
        <v>0</v>
      </c>
      <c r="D1077" s="402" t="n">
        <v>2</v>
      </c>
      <c r="E1077" s="402" t="n">
        <v>0</v>
      </c>
      <c r="F1077" s="402">
        <f>ROUND(F1076,O1077)</f>
        <v/>
      </c>
      <c r="G1077" s="402" t="inlineStr">
        <is>
          <t>и1</t>
        </is>
      </c>
      <c r="H1077" s="402" t="inlineStr">
        <is>
          <t>Итого</t>
        </is>
      </c>
      <c r="I1077" s="402" t="n"/>
      <c r="J1077" s="402" t="n"/>
      <c r="K1077" s="402" t="n">
        <v>212</v>
      </c>
      <c r="L1077" s="402" t="n">
        <v>28</v>
      </c>
      <c r="M1077" s="402" t="n">
        <v>0</v>
      </c>
      <c r="N1077" s="402" t="inlineStr"/>
      <c r="O1077" s="402" t="n">
        <v>0</v>
      </c>
      <c r="P1077" s="402" t="n"/>
      <c r="Q1077" s="402" t="n"/>
      <c r="R1077" s="402" t="n"/>
      <c r="S1077" s="402" t="n"/>
      <c r="T1077" s="402" t="n"/>
      <c r="U1077" s="402" t="n"/>
      <c r="V1077" s="402" t="n"/>
      <c r="W1077" s="402" t="n">
        <v>0</v>
      </c>
      <c r="X1077" s="402" t="n">
        <v>1</v>
      </c>
      <c r="Y1077" s="402" t="n">
        <v>0</v>
      </c>
      <c r="Z1077" s="402" t="n"/>
      <c r="AA1077" s="402" t="n"/>
      <c r="AB1077" s="402" t="n"/>
    </row>
    <row r="1078">
      <c r="A1078" s="402" t="n">
        <v>50</v>
      </c>
      <c r="B1078" s="402" t="n">
        <v>0</v>
      </c>
      <c r="C1078" s="402" t="n">
        <v>0</v>
      </c>
      <c r="D1078" s="402" t="n">
        <v>2</v>
      </c>
      <c r="E1078" s="402" t="n">
        <v>0</v>
      </c>
      <c r="F1078" s="402">
        <f>ROUND(F1077*0.22,O1078)</f>
        <v/>
      </c>
      <c r="G1078" s="402" t="inlineStr">
        <is>
          <t>и2</t>
        </is>
      </c>
      <c r="H1078" s="402" t="inlineStr">
        <is>
          <t>НДС 22%</t>
        </is>
      </c>
      <c r="I1078" s="402" t="n"/>
      <c r="J1078" s="402" t="n"/>
      <c r="K1078" s="402" t="n">
        <v>212</v>
      </c>
      <c r="L1078" s="402" t="n">
        <v>29</v>
      </c>
      <c r="M1078" s="402" t="n">
        <v>0</v>
      </c>
      <c r="N1078" s="402" t="inlineStr"/>
      <c r="O1078" s="402" t="n">
        <v>0</v>
      </c>
      <c r="P1078" s="402" t="n"/>
      <c r="Q1078" s="402" t="n"/>
      <c r="R1078" s="402" t="n"/>
      <c r="S1078" s="402" t="n"/>
      <c r="T1078" s="402" t="n"/>
      <c r="U1078" s="402" t="n"/>
      <c r="V1078" s="402" t="n"/>
      <c r="W1078" s="402" t="n">
        <v>0</v>
      </c>
      <c r="X1078" s="402" t="n">
        <v>1</v>
      </c>
      <c r="Y1078" s="402" t="n">
        <v>0</v>
      </c>
      <c r="Z1078" s="402" t="n"/>
      <c r="AA1078" s="402" t="n"/>
      <c r="AB1078" s="402" t="n"/>
    </row>
    <row r="1079">
      <c r="A1079" s="402" t="n">
        <v>50</v>
      </c>
      <c r="B1079" s="402" t="n">
        <v>0</v>
      </c>
      <c r="C1079" s="402" t="n">
        <v>0</v>
      </c>
      <c r="D1079" s="402" t="n">
        <v>2</v>
      </c>
      <c r="E1079" s="402" t="n">
        <v>213</v>
      </c>
      <c r="F1079" s="402">
        <f>ROUND(F1077+F1078,O1079)</f>
        <v/>
      </c>
      <c r="G1079" s="402" t="inlineStr">
        <is>
          <t>и3</t>
        </is>
      </c>
      <c r="H1079" s="402" t="inlineStr">
        <is>
          <t>Всего</t>
        </is>
      </c>
      <c r="I1079" s="402" t="n"/>
      <c r="J1079" s="402" t="n"/>
      <c r="K1079" s="402" t="n">
        <v>212</v>
      </c>
      <c r="L1079" s="402" t="n">
        <v>30</v>
      </c>
      <c r="M1079" s="402" t="n">
        <v>0</v>
      </c>
      <c r="N1079" s="402" t="inlineStr"/>
      <c r="O1079" s="402" t="n">
        <v>0</v>
      </c>
      <c r="P1079" s="402" t="n"/>
      <c r="Q1079" s="402" t="n"/>
      <c r="R1079" s="402" t="n"/>
      <c r="S1079" s="402" t="n"/>
      <c r="T1079" s="402" t="n"/>
      <c r="U1079" s="402" t="n"/>
      <c r="V1079" s="402" t="n"/>
      <c r="W1079" s="402" t="n">
        <v>0</v>
      </c>
      <c r="X1079" s="402" t="n">
        <v>1</v>
      </c>
      <c r="Y1079" s="402" t="n">
        <v>0</v>
      </c>
      <c r="Z1079" s="402" t="n"/>
      <c r="AA1079" s="402" t="n"/>
      <c r="AB1079" s="402" t="n"/>
    </row>
    <row r="1080"/>
    <row r="1081">
      <c r="A1081" s="399" t="n">
        <v>3</v>
      </c>
      <c r="B1081" s="399" t="n">
        <v>0</v>
      </c>
      <c r="C1081" s="399" t="n"/>
      <c r="D1081" s="399">
        <f>ROW(A1088)</f>
        <v/>
      </c>
      <c r="E1081" s="399" t="n"/>
      <c r="F1081" s="399" t="inlineStr">
        <is>
          <t>Новая локальная смета</t>
        </is>
      </c>
      <c r="G1081" s="399" t="inlineStr">
        <is>
          <t>Урожайная 1</t>
        </is>
      </c>
      <c r="H1081" s="399" t="inlineStr"/>
      <c r="I1081" s="399" t="n">
        <v>0</v>
      </c>
      <c r="J1081" s="399" t="inlineStr"/>
      <c r="K1081" s="399" t="n">
        <v>0</v>
      </c>
      <c r="L1081" s="399" t="inlineStr">
        <is>
          <t>Новая локальная смета</t>
        </is>
      </c>
      <c r="M1081" s="399" t="inlineStr"/>
      <c r="N1081" s="399" t="n"/>
      <c r="O1081" s="399" t="n"/>
      <c r="P1081" s="399" t="n"/>
      <c r="Q1081" s="399" t="n"/>
      <c r="R1081" s="399" t="n"/>
      <c r="S1081" s="399" t="n">
        <v>0</v>
      </c>
      <c r="T1081" s="399" t="n"/>
      <c r="U1081" s="399" t="inlineStr"/>
      <c r="V1081" s="399" t="n">
        <v>0</v>
      </c>
      <c r="W1081" s="399" t="n"/>
      <c r="X1081" s="399" t="n"/>
      <c r="Y1081" s="399" t="n"/>
      <c r="Z1081" s="399" t="n"/>
      <c r="AA1081" s="399" t="n"/>
      <c r="AB1081" s="399" t="inlineStr"/>
      <c r="AC1081" s="399" t="inlineStr"/>
      <c r="AD1081" s="399" t="inlineStr"/>
      <c r="AE1081" s="399" t="inlineStr"/>
      <c r="AF1081" s="399" t="inlineStr"/>
      <c r="AG1081" s="399" t="inlineStr"/>
      <c r="AH1081" s="399" t="n"/>
      <c r="AI1081" s="399" t="n"/>
      <c r="AJ1081" s="399" t="n"/>
      <c r="AK1081" s="399" t="n"/>
      <c r="AL1081" s="399" t="n"/>
      <c r="AM1081" s="399" t="n"/>
      <c r="AN1081" s="399" t="n"/>
      <c r="AO1081" s="399" t="n"/>
      <c r="AP1081" s="399" t="inlineStr"/>
      <c r="AQ1081" s="399" t="inlineStr"/>
      <c r="AR1081" s="399" t="inlineStr"/>
      <c r="AS1081" s="399" t="n"/>
      <c r="AT1081" s="399" t="n"/>
      <c r="AU1081" s="399" t="n"/>
      <c r="AV1081" s="399" t="n"/>
      <c r="AW1081" s="399" t="n"/>
      <c r="AX1081" s="399" t="n"/>
      <c r="AY1081" s="399" t="n"/>
      <c r="AZ1081" s="399" t="inlineStr"/>
      <c r="BA1081" s="399" t="n"/>
      <c r="BB1081" s="399" t="inlineStr"/>
      <c r="BC1081" s="399" t="inlineStr"/>
      <c r="BD1081" s="399" t="inlineStr"/>
      <c r="BE1081" s="399" t="inlineStr"/>
      <c r="BF1081" s="399" t="inlineStr"/>
      <c r="BG1081" s="399" t="inlineStr"/>
      <c r="BH1081" s="399" t="inlineStr"/>
      <c r="BI1081" s="399" t="inlineStr"/>
      <c r="BJ1081" s="399" t="inlineStr"/>
      <c r="BK1081" s="399" t="inlineStr"/>
      <c r="BL1081" s="399" t="inlineStr"/>
      <c r="BM1081" s="399" t="inlineStr"/>
      <c r="BN1081" s="399" t="inlineStr"/>
      <c r="BO1081" s="399" t="inlineStr"/>
      <c r="BP1081" s="399" t="inlineStr"/>
      <c r="BQ1081" s="399" t="n"/>
      <c r="BR1081" s="399" t="n"/>
      <c r="BS1081" s="399" t="n"/>
      <c r="BT1081" s="399" t="n"/>
      <c r="BU1081" s="399" t="n"/>
      <c r="BV1081" s="399" t="n"/>
      <c r="BW1081" s="399" t="n"/>
      <c r="BX1081" s="399" t="n">
        <v>0</v>
      </c>
      <c r="BY1081" s="399" t="n"/>
      <c r="BZ1081" s="399" t="n"/>
      <c r="CA1081" s="399" t="n"/>
      <c r="CB1081" s="399" t="n"/>
      <c r="CC1081" s="399" t="n"/>
      <c r="CD1081" s="399" t="n"/>
      <c r="CE1081" s="399" t="n"/>
      <c r="CF1081" s="399" t="n">
        <v>0</v>
      </c>
      <c r="CG1081" s="399" t="n">
        <v>0</v>
      </c>
      <c r="CH1081" s="399" t="n"/>
      <c r="CI1081" s="399" t="inlineStr"/>
      <c r="CJ1081" s="399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400" t="n">
        <v>52</v>
      </c>
      <c r="B1083" s="400">
        <f>B1088</f>
        <v/>
      </c>
      <c r="C1083" s="400">
        <f>C1088</f>
        <v/>
      </c>
      <c r="D1083" s="400">
        <f>D1088</f>
        <v/>
      </c>
      <c r="E1083" s="400">
        <f>E1088</f>
        <v/>
      </c>
      <c r="F1083" s="400">
        <f>F1088</f>
        <v/>
      </c>
      <c r="G1083" s="400">
        <f>G1088</f>
        <v/>
      </c>
      <c r="H1083" s="400" t="n"/>
      <c r="I1083" s="400" t="n"/>
      <c r="J1083" s="400" t="n"/>
      <c r="K1083" s="400" t="n"/>
      <c r="L1083" s="400" t="n"/>
      <c r="M1083" s="400" t="n"/>
      <c r="N1083" s="400" t="n"/>
      <c r="O1083" s="400">
        <f>O1088</f>
        <v/>
      </c>
      <c r="P1083" s="400">
        <f>P1088</f>
        <v/>
      </c>
      <c r="Q1083" s="400">
        <f>Q1088</f>
        <v/>
      </c>
      <c r="R1083" s="400">
        <f>R1088</f>
        <v/>
      </c>
      <c r="S1083" s="400">
        <f>S1088</f>
        <v/>
      </c>
      <c r="T1083" s="400">
        <f>T1088</f>
        <v/>
      </c>
      <c r="U1083" s="400">
        <f>U1088</f>
        <v/>
      </c>
      <c r="V1083" s="400">
        <f>V1088</f>
        <v/>
      </c>
      <c r="W1083" s="400">
        <f>W1088</f>
        <v/>
      </c>
      <c r="X1083" s="400">
        <f>X1088</f>
        <v/>
      </c>
      <c r="Y1083" s="400">
        <f>Y1088</f>
        <v/>
      </c>
      <c r="Z1083" s="400">
        <f>Z1088</f>
        <v/>
      </c>
      <c r="AA1083" s="400">
        <f>AA1088</f>
        <v/>
      </c>
      <c r="AB1083" s="400">
        <f>AB1088</f>
        <v/>
      </c>
      <c r="AC1083" s="400">
        <f>AC1088</f>
        <v/>
      </c>
      <c r="AD1083" s="400">
        <f>AD1088</f>
        <v/>
      </c>
      <c r="AE1083" s="400">
        <f>AE1088</f>
        <v/>
      </c>
      <c r="AF1083" s="400">
        <f>AF1088</f>
        <v/>
      </c>
      <c r="AG1083" s="400">
        <f>AG1088</f>
        <v/>
      </c>
      <c r="AH1083" s="400">
        <f>AH1088</f>
        <v/>
      </c>
      <c r="AI1083" s="400">
        <f>AI1088</f>
        <v/>
      </c>
      <c r="AJ1083" s="400">
        <f>AJ1088</f>
        <v/>
      </c>
      <c r="AK1083" s="400">
        <f>AK1088</f>
        <v/>
      </c>
      <c r="AL1083" s="400">
        <f>AL1088</f>
        <v/>
      </c>
      <c r="AM1083" s="400">
        <f>AM1088</f>
        <v/>
      </c>
      <c r="AN1083" s="400">
        <f>AN1088</f>
        <v/>
      </c>
      <c r="AO1083" s="400">
        <f>AO1088</f>
        <v/>
      </c>
      <c r="AP1083" s="400">
        <f>AP1088</f>
        <v/>
      </c>
      <c r="AQ1083" s="400">
        <f>AQ1088</f>
        <v/>
      </c>
      <c r="AR1083" s="400">
        <f>AR1088</f>
        <v/>
      </c>
      <c r="AS1083" s="400">
        <f>AS1088</f>
        <v/>
      </c>
      <c r="AT1083" s="400">
        <f>AT1088</f>
        <v/>
      </c>
      <c r="AU1083" s="400">
        <f>AU1088</f>
        <v/>
      </c>
      <c r="AV1083" s="400">
        <f>AV1088</f>
        <v/>
      </c>
      <c r="AW1083" s="400">
        <f>AW1088</f>
        <v/>
      </c>
      <c r="AX1083" s="400">
        <f>AX1088</f>
        <v/>
      </c>
      <c r="AY1083" s="400">
        <f>AY1088</f>
        <v/>
      </c>
      <c r="AZ1083" s="400">
        <f>AZ1088</f>
        <v/>
      </c>
      <c r="BA1083" s="400">
        <f>BA1088</f>
        <v/>
      </c>
      <c r="BB1083" s="400">
        <f>BB1088</f>
        <v/>
      </c>
      <c r="BC1083" s="400">
        <f>BC1088</f>
        <v/>
      </c>
      <c r="BD1083" s="400">
        <f>BD1088</f>
        <v/>
      </c>
      <c r="BE1083" s="400">
        <f>BE1088</f>
        <v/>
      </c>
      <c r="BF1083" s="400">
        <f>BF1088</f>
        <v/>
      </c>
      <c r="BG1083" s="400">
        <f>BG1088</f>
        <v/>
      </c>
      <c r="BH1083" s="400">
        <f>BH1088</f>
        <v/>
      </c>
      <c r="BI1083" s="400">
        <f>BI1088</f>
        <v/>
      </c>
      <c r="BJ1083" s="400">
        <f>BJ1088</f>
        <v/>
      </c>
      <c r="BK1083" s="400">
        <f>BK1088</f>
        <v/>
      </c>
      <c r="BL1083" s="400">
        <f>BL1088</f>
        <v/>
      </c>
      <c r="BM1083" s="400">
        <f>BM1088</f>
        <v/>
      </c>
      <c r="BN1083" s="400">
        <f>BN1088</f>
        <v/>
      </c>
      <c r="BO1083" s="400">
        <f>BO1088</f>
        <v/>
      </c>
      <c r="BP1083" s="400">
        <f>BP1088</f>
        <v/>
      </c>
      <c r="BQ1083" s="400">
        <f>BQ1088</f>
        <v/>
      </c>
      <c r="BR1083" s="400">
        <f>BR1088</f>
        <v/>
      </c>
      <c r="BS1083" s="400">
        <f>BS1088</f>
        <v/>
      </c>
      <c r="BT1083" s="400">
        <f>BT1088</f>
        <v/>
      </c>
      <c r="BU1083" s="400">
        <f>BU1088</f>
        <v/>
      </c>
      <c r="BV1083" s="400">
        <f>BV1088</f>
        <v/>
      </c>
      <c r="BW1083" s="400">
        <f>BW1088</f>
        <v/>
      </c>
      <c r="BX1083" s="400">
        <f>BX1088</f>
        <v/>
      </c>
      <c r="BY1083" s="400">
        <f>BY1088</f>
        <v/>
      </c>
      <c r="BZ1083" s="400">
        <f>BZ1088</f>
        <v/>
      </c>
      <c r="CA1083" s="400">
        <f>CA1088</f>
        <v/>
      </c>
      <c r="CB1083" s="400">
        <f>CB1088</f>
        <v/>
      </c>
      <c r="CC1083" s="400">
        <f>CC1088</f>
        <v/>
      </c>
      <c r="CD1083" s="400">
        <f>CD1088</f>
        <v/>
      </c>
      <c r="CE1083" s="400">
        <f>CE1088</f>
        <v/>
      </c>
      <c r="CF1083" s="400">
        <f>CF1088</f>
        <v/>
      </c>
      <c r="CG1083" s="400">
        <f>CG1088</f>
        <v/>
      </c>
      <c r="CH1083" s="400">
        <f>CH1088</f>
        <v/>
      </c>
      <c r="CI1083" s="400">
        <f>CI1088</f>
        <v/>
      </c>
      <c r="CJ1083" s="400">
        <f>CJ1088</f>
        <v/>
      </c>
      <c r="CK1083" s="400">
        <f>CK1088</f>
        <v/>
      </c>
      <c r="CL1083" s="400">
        <f>CL1088</f>
        <v/>
      </c>
      <c r="CM1083" s="400">
        <f>CM1088</f>
        <v/>
      </c>
      <c r="CN1083" s="400">
        <f>CN1088</f>
        <v/>
      </c>
      <c r="CO1083" s="400">
        <f>CO1088</f>
        <v/>
      </c>
      <c r="CP1083" s="400">
        <f>CP1088</f>
        <v/>
      </c>
      <c r="CQ1083" s="400">
        <f>CQ1088</f>
        <v/>
      </c>
      <c r="CR1083" s="400">
        <f>CR1088</f>
        <v/>
      </c>
      <c r="CS1083" s="400">
        <f>CS1088</f>
        <v/>
      </c>
      <c r="CT1083" s="400">
        <f>CT1088</f>
        <v/>
      </c>
      <c r="CU1083" s="400">
        <f>CU1088</f>
        <v/>
      </c>
      <c r="CV1083" s="400">
        <f>CV1088</f>
        <v/>
      </c>
      <c r="CW1083" s="400">
        <f>CW1088</f>
        <v/>
      </c>
      <c r="CX1083" s="400">
        <f>CX1088</f>
        <v/>
      </c>
      <c r="CY1083" s="400">
        <f>CY1088</f>
        <v/>
      </c>
      <c r="CZ1083" s="400">
        <f>CZ1088</f>
        <v/>
      </c>
      <c r="DA1083" s="400">
        <f>DA1088</f>
        <v/>
      </c>
      <c r="DB1083" s="400">
        <f>DB1088</f>
        <v/>
      </c>
      <c r="DC1083" s="400">
        <f>DC1088</f>
        <v/>
      </c>
      <c r="DD1083" s="400">
        <f>DD1088</f>
        <v/>
      </c>
      <c r="DE1083" s="400">
        <f>DE1088</f>
        <v/>
      </c>
      <c r="DF1083" s="400">
        <f>DF1088</f>
        <v/>
      </c>
      <c r="DG1083" s="401">
        <f>DG1088</f>
        <v/>
      </c>
      <c r="DH1083" s="401">
        <f>DH1088</f>
        <v/>
      </c>
      <c r="DI1083" s="401">
        <f>DI1088</f>
        <v/>
      </c>
      <c r="DJ1083" s="401">
        <f>DJ1088</f>
        <v/>
      </c>
      <c r="DK1083" s="401">
        <f>DK1088</f>
        <v/>
      </c>
      <c r="DL1083" s="401">
        <f>DL1088</f>
        <v/>
      </c>
      <c r="DM1083" s="401">
        <f>DM1088</f>
        <v/>
      </c>
      <c r="DN1083" s="401">
        <f>DN1088</f>
        <v/>
      </c>
      <c r="DO1083" s="401">
        <f>DO1088</f>
        <v/>
      </c>
      <c r="DP1083" s="401">
        <f>DP1088</f>
        <v/>
      </c>
      <c r="DQ1083" s="401">
        <f>DQ1088</f>
        <v/>
      </c>
      <c r="DR1083" s="401">
        <f>DR1088</f>
        <v/>
      </c>
      <c r="DS1083" s="401">
        <f>DS1088</f>
        <v/>
      </c>
      <c r="DT1083" s="401">
        <f>DT1088</f>
        <v/>
      </c>
      <c r="DU1083" s="401">
        <f>DU1088</f>
        <v/>
      </c>
      <c r="DV1083" s="401">
        <f>DV1088</f>
        <v/>
      </c>
      <c r="DW1083" s="401">
        <f>DW1088</f>
        <v/>
      </c>
      <c r="DX1083" s="401">
        <f>DX1088</f>
        <v/>
      </c>
      <c r="DY1083" s="401">
        <f>DY1088</f>
        <v/>
      </c>
      <c r="DZ1083" s="401">
        <f>DZ1088</f>
        <v/>
      </c>
      <c r="EA1083" s="401">
        <f>EA1088</f>
        <v/>
      </c>
      <c r="EB1083" s="401">
        <f>EB1088</f>
        <v/>
      </c>
      <c r="EC1083" s="401">
        <f>EC1088</f>
        <v/>
      </c>
      <c r="ED1083" s="401">
        <f>ED1088</f>
        <v/>
      </c>
      <c r="EE1083" s="401">
        <f>EE1088</f>
        <v/>
      </c>
      <c r="EF1083" s="401">
        <f>EF1088</f>
        <v/>
      </c>
      <c r="EG1083" s="401">
        <f>EG1088</f>
        <v/>
      </c>
      <c r="EH1083" s="401">
        <f>EH1088</f>
        <v/>
      </c>
      <c r="EI1083" s="401">
        <f>EI1088</f>
        <v/>
      </c>
      <c r="EJ1083" s="401">
        <f>EJ1088</f>
        <v/>
      </c>
      <c r="EK1083" s="401">
        <f>EK1088</f>
        <v/>
      </c>
      <c r="EL1083" s="401">
        <f>EL1088</f>
        <v/>
      </c>
      <c r="EM1083" s="401">
        <f>EM1088</f>
        <v/>
      </c>
      <c r="EN1083" s="401">
        <f>EN1088</f>
        <v/>
      </c>
      <c r="EO1083" s="401">
        <f>EO1088</f>
        <v/>
      </c>
      <c r="EP1083" s="401">
        <f>EP1088</f>
        <v/>
      </c>
      <c r="EQ1083" s="401">
        <f>EQ1088</f>
        <v/>
      </c>
      <c r="ER1083" s="401">
        <f>ER1088</f>
        <v/>
      </c>
      <c r="ES1083" s="401">
        <f>ES1088</f>
        <v/>
      </c>
      <c r="ET1083" s="401">
        <f>ET1088</f>
        <v/>
      </c>
      <c r="EU1083" s="401">
        <f>EU1088</f>
        <v/>
      </c>
      <c r="EV1083" s="401">
        <f>EV1088</f>
        <v/>
      </c>
      <c r="EW1083" s="401">
        <f>EW1088</f>
        <v/>
      </c>
      <c r="EX1083" s="401">
        <f>EX1088</f>
        <v/>
      </c>
      <c r="EY1083" s="401">
        <f>EY1088</f>
        <v/>
      </c>
      <c r="EZ1083" s="401">
        <f>EZ1088</f>
        <v/>
      </c>
      <c r="FA1083" s="401">
        <f>FA1088</f>
        <v/>
      </c>
      <c r="FB1083" s="401">
        <f>FB1088</f>
        <v/>
      </c>
      <c r="FC1083" s="401">
        <f>FC1088</f>
        <v/>
      </c>
      <c r="FD1083" s="401">
        <f>FD1088</f>
        <v/>
      </c>
      <c r="FE1083" s="401">
        <f>FE1088</f>
        <v/>
      </c>
      <c r="FF1083" s="401">
        <f>FF1088</f>
        <v/>
      </c>
      <c r="FG1083" s="401">
        <f>FG1088</f>
        <v/>
      </c>
      <c r="FH1083" s="401">
        <f>FH1088</f>
        <v/>
      </c>
      <c r="FI1083" s="401">
        <f>FI1088</f>
        <v/>
      </c>
      <c r="FJ1083" s="401">
        <f>FJ1088</f>
        <v/>
      </c>
      <c r="FK1083" s="401">
        <f>FK1088</f>
        <v/>
      </c>
      <c r="FL1083" s="401">
        <f>FL1088</f>
        <v/>
      </c>
      <c r="FM1083" s="401">
        <f>FM1088</f>
        <v/>
      </c>
      <c r="FN1083" s="401">
        <f>FN1088</f>
        <v/>
      </c>
      <c r="FO1083" s="401">
        <f>FO1088</f>
        <v/>
      </c>
      <c r="FP1083" s="401">
        <f>FP1088</f>
        <v/>
      </c>
      <c r="FQ1083" s="401">
        <f>FQ1088</f>
        <v/>
      </c>
      <c r="FR1083" s="401">
        <f>FR1088</f>
        <v/>
      </c>
      <c r="FS1083" s="401">
        <f>FS1088</f>
        <v/>
      </c>
      <c r="FT1083" s="401">
        <f>FT1088</f>
        <v/>
      </c>
      <c r="FU1083" s="401">
        <f>FU1088</f>
        <v/>
      </c>
      <c r="FV1083" s="401">
        <f>FV1088</f>
        <v/>
      </c>
      <c r="FW1083" s="401">
        <f>FW1088</f>
        <v/>
      </c>
      <c r="FX1083" s="401">
        <f>FX1088</f>
        <v/>
      </c>
      <c r="FY1083" s="401">
        <f>FY1088</f>
        <v/>
      </c>
      <c r="FZ1083" s="401">
        <f>FZ1088</f>
        <v/>
      </c>
      <c r="GA1083" s="401">
        <f>GA1088</f>
        <v/>
      </c>
      <c r="GB1083" s="401">
        <f>GB1088</f>
        <v/>
      </c>
      <c r="GC1083" s="401">
        <f>GC1088</f>
        <v/>
      </c>
      <c r="GD1083" s="401">
        <f>GD1088</f>
        <v/>
      </c>
      <c r="GE1083" s="401">
        <f>GE1088</f>
        <v/>
      </c>
      <c r="GF1083" s="401">
        <f>GF1088</f>
        <v/>
      </c>
      <c r="GG1083" s="401">
        <f>GG1088</f>
        <v/>
      </c>
      <c r="GH1083" s="401">
        <f>GH1088</f>
        <v/>
      </c>
      <c r="GI1083" s="401">
        <f>GI1088</f>
        <v/>
      </c>
      <c r="GJ1083" s="401">
        <f>GJ1088</f>
        <v/>
      </c>
      <c r="GK1083" s="401">
        <f>GK1088</f>
        <v/>
      </c>
      <c r="GL1083" s="401">
        <f>GL1088</f>
        <v/>
      </c>
      <c r="GM1083" s="401">
        <f>GM1088</f>
        <v/>
      </c>
      <c r="GN1083" s="401">
        <f>GN1088</f>
        <v/>
      </c>
      <c r="GO1083" s="401">
        <f>GO1088</f>
        <v/>
      </c>
      <c r="GP1083" s="401">
        <f>GP1088</f>
        <v/>
      </c>
      <c r="GQ1083" s="401">
        <f>GQ1088</f>
        <v/>
      </c>
      <c r="GR1083" s="401">
        <f>GR1088</f>
        <v/>
      </c>
      <c r="GS1083" s="401">
        <f>GS1088</f>
        <v/>
      </c>
      <c r="GT1083" s="401">
        <f>GT1088</f>
        <v/>
      </c>
      <c r="GU1083" s="401">
        <f>GU1088</f>
        <v/>
      </c>
      <c r="GV1083" s="401">
        <f>GV1088</f>
        <v/>
      </c>
      <c r="GW1083" s="401">
        <f>GW1088</f>
        <v/>
      </c>
      <c r="GX1083" s="401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400" t="n">
        <v>51</v>
      </c>
      <c r="B1088" s="400">
        <f>B1081</f>
        <v/>
      </c>
      <c r="C1088" s="400">
        <f>A1081</f>
        <v/>
      </c>
      <c r="D1088" s="400">
        <f>ROW(A1081)</f>
        <v/>
      </c>
      <c r="E1088" s="400" t="n"/>
      <c r="F1088" s="400">
        <f>IF(F1081&lt;&gt;"",F1081,"")</f>
        <v/>
      </c>
      <c r="G1088" s="400">
        <f>IF(G1081&lt;&gt;"",G1081,"")</f>
        <v/>
      </c>
      <c r="H1088" s="400" t="n">
        <v>0</v>
      </c>
      <c r="I1088" s="400" t="n"/>
      <c r="J1088" s="400" t="n"/>
      <c r="K1088" s="400" t="n"/>
      <c r="L1088" s="400" t="n"/>
      <c r="M1088" s="400" t="n"/>
      <c r="N1088" s="400" t="n"/>
      <c r="O1088" s="400" t="n">
        <v>0</v>
      </c>
      <c r="P1088" s="400" t="n">
        <v>0</v>
      </c>
      <c r="Q1088" s="400" t="n">
        <v>0</v>
      </c>
      <c r="R1088" s="400" t="n">
        <v>0</v>
      </c>
      <c r="S1088" s="400" t="n">
        <v>0</v>
      </c>
      <c r="T1088" s="400" t="n">
        <v>0</v>
      </c>
      <c r="U1088" s="400" t="n">
        <v>0</v>
      </c>
      <c r="V1088" s="400" t="n">
        <v>0</v>
      </c>
      <c r="W1088" s="400" t="n">
        <v>0</v>
      </c>
      <c r="X1088" s="400" t="n">
        <v>0</v>
      </c>
      <c r="Y1088" s="400" t="n">
        <v>0</v>
      </c>
      <c r="Z1088" s="400" t="n"/>
      <c r="AA1088" s="400" t="n"/>
      <c r="AB1088" s="400" t="n"/>
      <c r="AC1088" s="400" t="n"/>
      <c r="AD1088" s="400" t="n"/>
      <c r="AE1088" s="400" t="n"/>
      <c r="AF1088" s="400" t="n"/>
      <c r="AG1088" s="400" t="n"/>
      <c r="AH1088" s="400" t="n"/>
      <c r="AI1088" s="400" t="n"/>
      <c r="AJ1088" s="400" t="n"/>
      <c r="AK1088" s="400" t="n"/>
      <c r="AL1088" s="400" t="n"/>
      <c r="AM1088" s="400" t="n"/>
      <c r="AN1088" s="400" t="n"/>
      <c r="AO1088" s="400">
        <f>ROUND(BX1088,0)</f>
        <v/>
      </c>
      <c r="AP1088" s="400">
        <f>ROUND(BY1088,0)</f>
        <v/>
      </c>
      <c r="AQ1088" s="400">
        <f>ROUND(BZ1088,0)</f>
        <v/>
      </c>
      <c r="AR1088" s="400">
        <f>ROUND(CA1088,0)</f>
        <v/>
      </c>
      <c r="AS1088" s="400">
        <f>ROUND(CB1088,0)</f>
        <v/>
      </c>
      <c r="AT1088" s="400">
        <f>ROUND(CC1088,0)</f>
        <v/>
      </c>
      <c r="AU1088" s="400">
        <f>ROUND(CD1088,0)</f>
        <v/>
      </c>
      <c r="AV1088" s="400">
        <f>ROUND(CE1088,0)</f>
        <v/>
      </c>
      <c r="AW1088" s="400">
        <f>ROUND(CF1088,0)</f>
        <v/>
      </c>
      <c r="AX1088" s="400">
        <f>ROUND(CG1088,0)</f>
        <v/>
      </c>
      <c r="AY1088" s="400">
        <f>ROUND(CH1088,0)</f>
        <v/>
      </c>
      <c r="AZ1088" s="400">
        <f>ROUND(CI1088,0)</f>
        <v/>
      </c>
      <c r="BA1088" s="400">
        <f>ROUND(CJ1088,0)</f>
        <v/>
      </c>
      <c r="BB1088" s="400">
        <f>ROUND(CK1088,0)</f>
        <v/>
      </c>
      <c r="BC1088" s="400">
        <f>ROUND(CL1088,0)</f>
        <v/>
      </c>
      <c r="BD1088" s="400">
        <f>ROUND(CM1088,0)</f>
        <v/>
      </c>
      <c r="BE1088" s="400" t="n"/>
      <c r="BF1088" s="400" t="n"/>
      <c r="BG1088" s="400" t="n"/>
      <c r="BH1088" s="400" t="n"/>
      <c r="BI1088" s="400" t="n"/>
      <c r="BJ1088" s="400" t="n"/>
      <c r="BK1088" s="400" t="n"/>
      <c r="BL1088" s="400" t="n"/>
      <c r="BM1088" s="400" t="n"/>
      <c r="BN1088" s="400" t="n"/>
      <c r="BO1088" s="400" t="n"/>
      <c r="BP1088" s="400" t="n"/>
      <c r="BQ1088" s="400" t="n"/>
      <c r="BR1088" s="400" t="n"/>
      <c r="BS1088" s="400" t="n"/>
      <c r="BT1088" s="400" t="n"/>
      <c r="BU1088" s="400" t="n"/>
      <c r="BV1088" s="400" t="n"/>
      <c r="BW1088" s="400" t="n"/>
      <c r="BX1088" s="400" t="n"/>
      <c r="BY1088" s="400" t="n"/>
      <c r="BZ1088" s="400" t="n"/>
      <c r="CA1088" s="400" t="n"/>
      <c r="CB1088" s="400" t="n"/>
      <c r="CC1088" s="400" t="n"/>
      <c r="CD1088" s="400" t="n"/>
      <c r="CE1088" s="400" t="n"/>
      <c r="CF1088" s="400" t="n"/>
      <c r="CG1088" s="400" t="n"/>
      <c r="CH1088" s="400" t="n"/>
      <c r="CI1088" s="400" t="n"/>
      <c r="CJ1088" s="400" t="n"/>
      <c r="CK1088" s="400" t="n"/>
      <c r="CL1088" s="400" t="n"/>
      <c r="CM1088" s="400" t="n"/>
      <c r="CN1088" s="400" t="n"/>
      <c r="CO1088" s="400" t="n"/>
      <c r="CP1088" s="400" t="n"/>
      <c r="CQ1088" s="400" t="n"/>
      <c r="CR1088" s="400" t="n"/>
      <c r="CS1088" s="400" t="n"/>
      <c r="CT1088" s="400" t="n"/>
      <c r="CU1088" s="400" t="n"/>
      <c r="CV1088" s="400" t="n"/>
      <c r="CW1088" s="400" t="n"/>
      <c r="CX1088" s="400" t="n"/>
      <c r="CY1088" s="400" t="n"/>
      <c r="CZ1088" s="400" t="n"/>
      <c r="DA1088" s="400" t="n"/>
      <c r="DB1088" s="400" t="n"/>
      <c r="DC1088" s="400" t="n"/>
      <c r="DD1088" s="400" t="n"/>
      <c r="DE1088" s="400" t="n"/>
      <c r="DF1088" s="400" t="n"/>
      <c r="DG1088" s="401" t="n"/>
      <c r="DH1088" s="401" t="n"/>
      <c r="DI1088" s="401" t="n"/>
      <c r="DJ1088" s="401" t="n"/>
      <c r="DK1088" s="401" t="n"/>
      <c r="DL1088" s="401" t="n"/>
      <c r="DM1088" s="401" t="n"/>
      <c r="DN1088" s="401" t="n"/>
      <c r="DO1088" s="401" t="n"/>
      <c r="DP1088" s="401" t="n"/>
      <c r="DQ1088" s="401" t="n"/>
      <c r="DR1088" s="401" t="n"/>
      <c r="DS1088" s="401" t="n"/>
      <c r="DT1088" s="401" t="n"/>
      <c r="DU1088" s="401" t="n"/>
      <c r="DV1088" s="401" t="n"/>
      <c r="DW1088" s="401" t="n"/>
      <c r="DX1088" s="401" t="n"/>
      <c r="DY1088" s="401" t="n"/>
      <c r="DZ1088" s="401" t="n"/>
      <c r="EA1088" s="401" t="n"/>
      <c r="EB1088" s="401" t="n"/>
      <c r="EC1088" s="401" t="n"/>
      <c r="ED1088" s="401" t="n"/>
      <c r="EE1088" s="401" t="n"/>
      <c r="EF1088" s="401" t="n"/>
      <c r="EG1088" s="401" t="n"/>
      <c r="EH1088" s="401" t="n"/>
      <c r="EI1088" s="401" t="n"/>
      <c r="EJ1088" s="401" t="n"/>
      <c r="EK1088" s="401" t="n"/>
      <c r="EL1088" s="401" t="n"/>
      <c r="EM1088" s="401" t="n"/>
      <c r="EN1088" s="401" t="n"/>
      <c r="EO1088" s="401" t="n"/>
      <c r="EP1088" s="401" t="n"/>
      <c r="EQ1088" s="401" t="n"/>
      <c r="ER1088" s="401" t="n"/>
      <c r="ES1088" s="401" t="n"/>
      <c r="ET1088" s="401" t="n"/>
      <c r="EU1088" s="401" t="n"/>
      <c r="EV1088" s="401" t="n"/>
      <c r="EW1088" s="401" t="n"/>
      <c r="EX1088" s="401" t="n"/>
      <c r="EY1088" s="401" t="n"/>
      <c r="EZ1088" s="401" t="n"/>
      <c r="FA1088" s="401" t="n"/>
      <c r="FB1088" s="401" t="n"/>
      <c r="FC1088" s="401" t="n"/>
      <c r="FD1088" s="401" t="n"/>
      <c r="FE1088" s="401" t="n"/>
      <c r="FF1088" s="401" t="n"/>
      <c r="FG1088" s="401" t="n"/>
      <c r="FH1088" s="401" t="n"/>
      <c r="FI1088" s="401" t="n"/>
      <c r="FJ1088" s="401" t="n"/>
      <c r="FK1088" s="401" t="n"/>
      <c r="FL1088" s="401" t="n"/>
      <c r="FM1088" s="401" t="n"/>
      <c r="FN1088" s="401" t="n"/>
      <c r="FO1088" s="401" t="n"/>
      <c r="FP1088" s="401" t="n"/>
      <c r="FQ1088" s="401" t="n"/>
      <c r="FR1088" s="401" t="n"/>
      <c r="FS1088" s="401" t="n"/>
      <c r="FT1088" s="401" t="n"/>
      <c r="FU1088" s="401" t="n"/>
      <c r="FV1088" s="401" t="n"/>
      <c r="FW1088" s="401" t="n"/>
      <c r="FX1088" s="401" t="n"/>
      <c r="FY1088" s="401" t="n"/>
      <c r="FZ1088" s="401" t="n"/>
      <c r="GA1088" s="401" t="n"/>
      <c r="GB1088" s="401" t="n"/>
      <c r="GC1088" s="401" t="n"/>
      <c r="GD1088" s="401" t="n"/>
      <c r="GE1088" s="401" t="n"/>
      <c r="GF1088" s="401" t="n"/>
      <c r="GG1088" s="401" t="n"/>
      <c r="GH1088" s="401" t="n"/>
      <c r="GI1088" s="401" t="n"/>
      <c r="GJ1088" s="401" t="n"/>
      <c r="GK1088" s="401" t="n"/>
      <c r="GL1088" s="401" t="n"/>
      <c r="GM1088" s="401" t="n"/>
      <c r="GN1088" s="401" t="n"/>
      <c r="GO1088" s="401" t="n"/>
      <c r="GP1088" s="401" t="n"/>
      <c r="GQ1088" s="401" t="n"/>
      <c r="GR1088" s="401" t="n"/>
      <c r="GS1088" s="401" t="n"/>
      <c r="GT1088" s="401" t="n"/>
      <c r="GU1088" s="401" t="n"/>
      <c r="GV1088" s="401" t="n"/>
      <c r="GW1088" s="401" t="n"/>
      <c r="GX1088" s="401" t="n">
        <v>0</v>
      </c>
    </row>
    <row r="1089"/>
    <row r="1090">
      <c r="A1090" s="402" t="n">
        <v>50</v>
      </c>
      <c r="B1090" s="402" t="n">
        <v>0</v>
      </c>
      <c r="C1090" s="402" t="n">
        <v>0</v>
      </c>
      <c r="D1090" s="402" t="n">
        <v>1</v>
      </c>
      <c r="E1090" s="402" t="n">
        <v>201</v>
      </c>
      <c r="F1090" s="402">
        <f>ROUND(Source!O1088,O1090)</f>
        <v/>
      </c>
      <c r="G1090" s="402" t="inlineStr">
        <is>
          <t>ПЗ</t>
        </is>
      </c>
      <c r="H1090" s="402" t="inlineStr">
        <is>
          <t>Прямые затраты</t>
        </is>
      </c>
      <c r="I1090" s="402" t="n"/>
      <c r="J1090" s="402" t="n"/>
      <c r="K1090" s="402" t="n">
        <v>201</v>
      </c>
      <c r="L1090" s="402" t="n">
        <v>1</v>
      </c>
      <c r="M1090" s="402" t="n">
        <v>3</v>
      </c>
      <c r="N1090" s="402" t="inlineStr"/>
      <c r="O1090" s="402" t="n">
        <v>0</v>
      </c>
      <c r="P1090" s="402" t="n"/>
      <c r="Q1090" s="402" t="n"/>
      <c r="R1090" s="402" t="n"/>
      <c r="S1090" s="402" t="n"/>
      <c r="T1090" s="402" t="n"/>
      <c r="U1090" s="402" t="n"/>
      <c r="V1090" s="402" t="n"/>
      <c r="W1090" s="402" t="n">
        <v>0</v>
      </c>
      <c r="X1090" s="402" t="n">
        <v>1</v>
      </c>
      <c r="Y1090" s="402" t="n">
        <v>0</v>
      </c>
      <c r="Z1090" s="402" t="n"/>
      <c r="AA1090" s="402" t="n"/>
      <c r="AB1090" s="402" t="n"/>
    </row>
    <row r="1091">
      <c r="A1091" s="402" t="n">
        <v>50</v>
      </c>
      <c r="B1091" s="402" t="n">
        <v>0</v>
      </c>
      <c r="C1091" s="402" t="n">
        <v>0</v>
      </c>
      <c r="D1091" s="402" t="n">
        <v>1</v>
      </c>
      <c r="E1091" s="402" t="n">
        <v>202</v>
      </c>
      <c r="F1091" s="402">
        <f>ROUND(Source!P1088,O1091)</f>
        <v/>
      </c>
      <c r="G1091" s="402" t="inlineStr">
        <is>
          <t>СтМатОб</t>
        </is>
      </c>
      <c r="H1091" s="402" t="inlineStr">
        <is>
          <t>Стоимость материальных ресурсов (всего)</t>
        </is>
      </c>
      <c r="I1091" s="402" t="n"/>
      <c r="J1091" s="402" t="n"/>
      <c r="K1091" s="402" t="n">
        <v>202</v>
      </c>
      <c r="L1091" s="402" t="n">
        <v>2</v>
      </c>
      <c r="M1091" s="402" t="n">
        <v>3</v>
      </c>
      <c r="N1091" s="402" t="inlineStr"/>
      <c r="O1091" s="402" t="n">
        <v>0</v>
      </c>
      <c r="P1091" s="402" t="n"/>
      <c r="Q1091" s="402" t="n"/>
      <c r="R1091" s="402" t="n"/>
      <c r="S1091" s="402" t="n"/>
      <c r="T1091" s="402" t="n"/>
      <c r="U1091" s="402" t="n"/>
      <c r="V1091" s="402" t="n"/>
      <c r="W1091" s="402" t="n">
        <v>0</v>
      </c>
      <c r="X1091" s="402" t="n">
        <v>1</v>
      </c>
      <c r="Y1091" s="402" t="n">
        <v>0</v>
      </c>
      <c r="Z1091" s="402" t="n"/>
      <c r="AA1091" s="402" t="n"/>
      <c r="AB1091" s="402" t="n"/>
    </row>
    <row r="1092">
      <c r="A1092" s="402" t="n">
        <v>50</v>
      </c>
      <c r="B1092" s="402" t="n">
        <v>0</v>
      </c>
      <c r="C1092" s="402" t="n">
        <v>0</v>
      </c>
      <c r="D1092" s="402" t="n">
        <v>1</v>
      </c>
      <c r="E1092" s="402" t="n">
        <v>222</v>
      </c>
      <c r="F1092" s="402">
        <f>ROUND(Source!AO1088,O1092)</f>
        <v/>
      </c>
      <c r="G1092" s="402" t="inlineStr">
        <is>
          <t>СтМатОбЗак</t>
        </is>
      </c>
      <c r="H1092" s="402" t="inlineStr">
        <is>
          <t>Стоимость материалов и оборудования заказчика</t>
        </is>
      </c>
      <c r="I1092" s="402" t="n"/>
      <c r="J1092" s="402" t="n"/>
      <c r="K1092" s="402" t="n">
        <v>222</v>
      </c>
      <c r="L1092" s="402" t="n">
        <v>3</v>
      </c>
      <c r="M1092" s="402" t="n">
        <v>3</v>
      </c>
      <c r="N1092" s="402" t="inlineStr"/>
      <c r="O1092" s="402" t="n">
        <v>0</v>
      </c>
      <c r="P1092" s="402" t="n"/>
      <c r="Q1092" s="402" t="n"/>
      <c r="R1092" s="402" t="n"/>
      <c r="S1092" s="402" t="n"/>
      <c r="T1092" s="402" t="n"/>
      <c r="U1092" s="402" t="n"/>
      <c r="V1092" s="402" t="n"/>
      <c r="W1092" s="402" t="n">
        <v>0</v>
      </c>
      <c r="X1092" s="402" t="n">
        <v>1</v>
      </c>
      <c r="Y1092" s="402" t="n">
        <v>0</v>
      </c>
      <c r="Z1092" s="402" t="n"/>
      <c r="AA1092" s="402" t="n"/>
      <c r="AB1092" s="402" t="n"/>
    </row>
    <row r="1093">
      <c r="A1093" s="402" t="n">
        <v>50</v>
      </c>
      <c r="B1093" s="402" t="n">
        <v>0</v>
      </c>
      <c r="C1093" s="402" t="n">
        <v>0</v>
      </c>
      <c r="D1093" s="402" t="n">
        <v>1</v>
      </c>
      <c r="E1093" s="402" t="n">
        <v>225</v>
      </c>
      <c r="F1093" s="402">
        <f>ROUND(Source!AV1088,O1093)</f>
        <v/>
      </c>
      <c r="G1093" s="402" t="inlineStr">
        <is>
          <t>СтМатОбПод</t>
        </is>
      </c>
      <c r="H1093" s="402" t="inlineStr">
        <is>
          <t>Стоимость материалов и оборудования подрядчика</t>
        </is>
      </c>
      <c r="I1093" s="402" t="n"/>
      <c r="J1093" s="402" t="n"/>
      <c r="K1093" s="402" t="n">
        <v>225</v>
      </c>
      <c r="L1093" s="402" t="n">
        <v>4</v>
      </c>
      <c r="M1093" s="402" t="n">
        <v>3</v>
      </c>
      <c r="N1093" s="402" t="inlineStr"/>
      <c r="O1093" s="402" t="n">
        <v>0</v>
      </c>
      <c r="P1093" s="402" t="n"/>
      <c r="Q1093" s="402" t="n"/>
      <c r="R1093" s="402" t="n"/>
      <c r="S1093" s="402" t="n"/>
      <c r="T1093" s="402" t="n"/>
      <c r="U1093" s="402" t="n"/>
      <c r="V1093" s="402" t="n"/>
      <c r="W1093" s="402" t="n">
        <v>0</v>
      </c>
      <c r="X1093" s="402" t="n">
        <v>1</v>
      </c>
      <c r="Y1093" s="402" t="n">
        <v>0</v>
      </c>
      <c r="Z1093" s="402" t="n"/>
      <c r="AA1093" s="402" t="n"/>
      <c r="AB1093" s="402" t="n"/>
    </row>
    <row r="1094">
      <c r="A1094" s="402" t="n">
        <v>50</v>
      </c>
      <c r="B1094" s="402" t="n">
        <v>0</v>
      </c>
      <c r="C1094" s="402" t="n">
        <v>0</v>
      </c>
      <c r="D1094" s="402" t="n">
        <v>1</v>
      </c>
      <c r="E1094" s="402" t="n">
        <v>226</v>
      </c>
      <c r="F1094" s="402">
        <f>ROUND(Source!AW1088,O1094)</f>
        <v/>
      </c>
      <c r="G1094" s="402" t="inlineStr">
        <is>
          <t>СтМат</t>
        </is>
      </c>
      <c r="H1094" s="402" t="inlineStr">
        <is>
          <t>Стоимость материалов (всего)</t>
        </is>
      </c>
      <c r="I1094" s="402" t="n"/>
      <c r="J1094" s="402" t="n"/>
      <c r="K1094" s="402" t="n">
        <v>226</v>
      </c>
      <c r="L1094" s="402" t="n">
        <v>5</v>
      </c>
      <c r="M1094" s="402" t="n">
        <v>3</v>
      </c>
      <c r="N1094" s="402" t="inlineStr"/>
      <c r="O1094" s="402" t="n">
        <v>0</v>
      </c>
      <c r="P1094" s="402" t="n"/>
      <c r="Q1094" s="402" t="n"/>
      <c r="R1094" s="402" t="n"/>
      <c r="S1094" s="402" t="n"/>
      <c r="T1094" s="402" t="n"/>
      <c r="U1094" s="402" t="n"/>
      <c r="V1094" s="402" t="n"/>
      <c r="W1094" s="402" t="n">
        <v>0</v>
      </c>
      <c r="X1094" s="402" t="n">
        <v>1</v>
      </c>
      <c r="Y1094" s="402" t="n">
        <v>0</v>
      </c>
      <c r="Z1094" s="402" t="n"/>
      <c r="AA1094" s="402" t="n"/>
      <c r="AB1094" s="402" t="n"/>
    </row>
    <row r="1095">
      <c r="A1095" s="402" t="n">
        <v>50</v>
      </c>
      <c r="B1095" s="402" t="n">
        <v>0</v>
      </c>
      <c r="C1095" s="402" t="n">
        <v>0</v>
      </c>
      <c r="D1095" s="402" t="n">
        <v>1</v>
      </c>
      <c r="E1095" s="402" t="n">
        <v>227</v>
      </c>
      <c r="F1095" s="402">
        <f>ROUND(Source!AX1088,O1095)</f>
        <v/>
      </c>
      <c r="G1095" s="402" t="inlineStr">
        <is>
          <t>СтМатЗак</t>
        </is>
      </c>
      <c r="H1095" s="402" t="inlineStr">
        <is>
          <t>Стоимость материалов заказчика</t>
        </is>
      </c>
      <c r="I1095" s="402" t="n"/>
      <c r="J1095" s="402" t="n"/>
      <c r="K1095" s="402" t="n">
        <v>227</v>
      </c>
      <c r="L1095" s="402" t="n">
        <v>6</v>
      </c>
      <c r="M1095" s="402" t="n">
        <v>3</v>
      </c>
      <c r="N1095" s="402" t="inlineStr"/>
      <c r="O1095" s="402" t="n">
        <v>0</v>
      </c>
      <c r="P1095" s="402" t="n"/>
      <c r="Q1095" s="402" t="n"/>
      <c r="R1095" s="402" t="n"/>
      <c r="S1095" s="402" t="n"/>
      <c r="T1095" s="402" t="n"/>
      <c r="U1095" s="402" t="n"/>
      <c r="V1095" s="402" t="n"/>
      <c r="W1095" s="402" t="n">
        <v>0</v>
      </c>
      <c r="X1095" s="402" t="n">
        <v>1</v>
      </c>
      <c r="Y1095" s="402" t="n">
        <v>0</v>
      </c>
      <c r="Z1095" s="402" t="n"/>
      <c r="AA1095" s="402" t="n"/>
      <c r="AB1095" s="402" t="n"/>
    </row>
    <row r="1096">
      <c r="A1096" s="402" t="n">
        <v>50</v>
      </c>
      <c r="B1096" s="402" t="n">
        <v>0</v>
      </c>
      <c r="C1096" s="402" t="n">
        <v>0</v>
      </c>
      <c r="D1096" s="402" t="n">
        <v>1</v>
      </c>
      <c r="E1096" s="402" t="n">
        <v>228</v>
      </c>
      <c r="F1096" s="402">
        <f>ROUND(Source!AY1088,O1096)</f>
        <v/>
      </c>
      <c r="G1096" s="402" t="inlineStr">
        <is>
          <t>СтМатПод</t>
        </is>
      </c>
      <c r="H1096" s="402" t="inlineStr">
        <is>
          <t>Стоимость материалов подрядчика</t>
        </is>
      </c>
      <c r="I1096" s="402" t="n"/>
      <c r="J1096" s="402" t="n"/>
      <c r="K1096" s="402" t="n">
        <v>228</v>
      </c>
      <c r="L1096" s="402" t="n">
        <v>7</v>
      </c>
      <c r="M1096" s="402" t="n">
        <v>3</v>
      </c>
      <c r="N1096" s="402" t="inlineStr"/>
      <c r="O1096" s="402" t="n">
        <v>0</v>
      </c>
      <c r="P1096" s="402" t="n"/>
      <c r="Q1096" s="402" t="n"/>
      <c r="R1096" s="402" t="n"/>
      <c r="S1096" s="402" t="n"/>
      <c r="T1096" s="402" t="n"/>
      <c r="U1096" s="402" t="n"/>
      <c r="V1096" s="402" t="n"/>
      <c r="W1096" s="402" t="n">
        <v>0</v>
      </c>
      <c r="X1096" s="402" t="n">
        <v>1</v>
      </c>
      <c r="Y1096" s="402" t="n">
        <v>0</v>
      </c>
      <c r="Z1096" s="402" t="n"/>
      <c r="AA1096" s="402" t="n"/>
      <c r="AB1096" s="402" t="n"/>
    </row>
    <row r="1097">
      <c r="A1097" s="402" t="n">
        <v>50</v>
      </c>
      <c r="B1097" s="402" t="n">
        <v>0</v>
      </c>
      <c r="C1097" s="402" t="n">
        <v>0</v>
      </c>
      <c r="D1097" s="402" t="n">
        <v>1</v>
      </c>
      <c r="E1097" s="402" t="n">
        <v>216</v>
      </c>
      <c r="F1097" s="402">
        <f>ROUND(Source!AP1088,O1097)</f>
        <v/>
      </c>
      <c r="G1097" s="402" t="inlineStr">
        <is>
          <t>Оборуд</t>
        </is>
      </c>
      <c r="H1097" s="402" t="inlineStr">
        <is>
          <t>Стоимость оборудования (всего)</t>
        </is>
      </c>
      <c r="I1097" s="402" t="n"/>
      <c r="J1097" s="402" t="n"/>
      <c r="K1097" s="402" t="n">
        <v>216</v>
      </c>
      <c r="L1097" s="402" t="n">
        <v>8</v>
      </c>
      <c r="M1097" s="402" t="n">
        <v>3</v>
      </c>
      <c r="N1097" s="402" t="inlineStr"/>
      <c r="O1097" s="402" t="n">
        <v>0</v>
      </c>
      <c r="P1097" s="402" t="n"/>
      <c r="Q1097" s="402" t="n"/>
      <c r="R1097" s="402" t="n"/>
      <c r="S1097" s="402" t="n"/>
      <c r="T1097" s="402" t="n"/>
      <c r="U1097" s="402" t="n"/>
      <c r="V1097" s="402" t="n"/>
      <c r="W1097" s="402" t="n">
        <v>0</v>
      </c>
      <c r="X1097" s="402" t="n">
        <v>1</v>
      </c>
      <c r="Y1097" s="402" t="n">
        <v>0</v>
      </c>
      <c r="Z1097" s="402" t="n"/>
      <c r="AA1097" s="402" t="n"/>
      <c r="AB1097" s="402" t="n"/>
    </row>
    <row r="1098">
      <c r="A1098" s="402" t="n">
        <v>50</v>
      </c>
      <c r="B1098" s="402" t="n">
        <v>0</v>
      </c>
      <c r="C1098" s="402" t="n">
        <v>0</v>
      </c>
      <c r="D1098" s="402" t="n">
        <v>1</v>
      </c>
      <c r="E1098" s="402" t="n">
        <v>223</v>
      </c>
      <c r="F1098" s="402">
        <f>ROUND(Source!AQ1088,O1098)</f>
        <v/>
      </c>
      <c r="G1098" s="402" t="inlineStr">
        <is>
          <t>ОборудЗак</t>
        </is>
      </c>
      <c r="H1098" s="402" t="inlineStr">
        <is>
          <t>Стоимость оборудования заказчика</t>
        </is>
      </c>
      <c r="I1098" s="402" t="n"/>
      <c r="J1098" s="402" t="n"/>
      <c r="K1098" s="402" t="n">
        <v>223</v>
      </c>
      <c r="L1098" s="402" t="n">
        <v>9</v>
      </c>
      <c r="M1098" s="402" t="n">
        <v>3</v>
      </c>
      <c r="N1098" s="402" t="inlineStr"/>
      <c r="O1098" s="402" t="n">
        <v>0</v>
      </c>
      <c r="P1098" s="402" t="n"/>
      <c r="Q1098" s="402" t="n"/>
      <c r="R1098" s="402" t="n"/>
      <c r="S1098" s="402" t="n"/>
      <c r="T1098" s="402" t="n"/>
      <c r="U1098" s="402" t="n"/>
      <c r="V1098" s="402" t="n"/>
      <c r="W1098" s="402" t="n">
        <v>0</v>
      </c>
      <c r="X1098" s="402" t="n">
        <v>1</v>
      </c>
      <c r="Y1098" s="402" t="n">
        <v>0</v>
      </c>
      <c r="Z1098" s="402" t="n"/>
      <c r="AA1098" s="402" t="n"/>
      <c r="AB1098" s="402" t="n"/>
    </row>
    <row r="1099">
      <c r="A1099" s="402" t="n">
        <v>50</v>
      </c>
      <c r="B1099" s="402" t="n">
        <v>0</v>
      </c>
      <c r="C1099" s="402" t="n">
        <v>0</v>
      </c>
      <c r="D1099" s="402" t="n">
        <v>1</v>
      </c>
      <c r="E1099" s="402" t="n">
        <v>229</v>
      </c>
      <c r="F1099" s="402">
        <f>ROUND(Source!AZ1088,O1099)</f>
        <v/>
      </c>
      <c r="G1099" s="402" t="inlineStr">
        <is>
          <t>ОборудПод</t>
        </is>
      </c>
      <c r="H1099" s="402" t="inlineStr">
        <is>
          <t>Стоимость оборудования подрядчика</t>
        </is>
      </c>
      <c r="I1099" s="402" t="n"/>
      <c r="J1099" s="402" t="n"/>
      <c r="K1099" s="402" t="n">
        <v>229</v>
      </c>
      <c r="L1099" s="402" t="n">
        <v>10</v>
      </c>
      <c r="M1099" s="402" t="n">
        <v>3</v>
      </c>
      <c r="N1099" s="402" t="inlineStr"/>
      <c r="O1099" s="402" t="n">
        <v>0</v>
      </c>
      <c r="P1099" s="402" t="n"/>
      <c r="Q1099" s="402" t="n"/>
      <c r="R1099" s="402" t="n"/>
      <c r="S1099" s="402" t="n"/>
      <c r="T1099" s="402" t="n"/>
      <c r="U1099" s="402" t="n"/>
      <c r="V1099" s="402" t="n"/>
      <c r="W1099" s="402" t="n">
        <v>0</v>
      </c>
      <c r="X1099" s="402" t="n">
        <v>1</v>
      </c>
      <c r="Y1099" s="402" t="n">
        <v>0</v>
      </c>
      <c r="Z1099" s="402" t="n"/>
      <c r="AA1099" s="402" t="n"/>
      <c r="AB1099" s="402" t="n"/>
    </row>
    <row r="1100">
      <c r="A1100" s="402" t="n">
        <v>50</v>
      </c>
      <c r="B1100" s="402" t="n">
        <v>0</v>
      </c>
      <c r="C1100" s="402" t="n">
        <v>0</v>
      </c>
      <c r="D1100" s="402" t="n">
        <v>1</v>
      </c>
      <c r="E1100" s="402" t="n">
        <v>203</v>
      </c>
      <c r="F1100" s="402">
        <f>ROUND(Source!Q1088,O1100)</f>
        <v/>
      </c>
      <c r="G1100" s="402" t="inlineStr">
        <is>
          <t>ЭММ</t>
        </is>
      </c>
      <c r="H1100" s="402" t="inlineStr">
        <is>
          <t>Эксплуатация машин</t>
        </is>
      </c>
      <c r="I1100" s="402" t="n"/>
      <c r="J1100" s="402" t="n"/>
      <c r="K1100" s="402" t="n">
        <v>203</v>
      </c>
      <c r="L1100" s="402" t="n">
        <v>11</v>
      </c>
      <c r="M1100" s="402" t="n">
        <v>3</v>
      </c>
      <c r="N1100" s="402" t="inlineStr"/>
      <c r="O1100" s="402" t="n">
        <v>0</v>
      </c>
      <c r="P1100" s="402" t="n"/>
      <c r="Q1100" s="402" t="n"/>
      <c r="R1100" s="402" t="n"/>
      <c r="S1100" s="402" t="n"/>
      <c r="T1100" s="402" t="n"/>
      <c r="U1100" s="402" t="n"/>
      <c r="V1100" s="402" t="n"/>
      <c r="W1100" s="402" t="n">
        <v>0</v>
      </c>
      <c r="X1100" s="402" t="n">
        <v>1</v>
      </c>
      <c r="Y1100" s="402" t="n">
        <v>0</v>
      </c>
      <c r="Z1100" s="402" t="n"/>
      <c r="AA1100" s="402" t="n"/>
      <c r="AB1100" s="402" t="n"/>
    </row>
    <row r="1101">
      <c r="A1101" s="402" t="n">
        <v>50</v>
      </c>
      <c r="B1101" s="402" t="n">
        <v>0</v>
      </c>
      <c r="C1101" s="402" t="n">
        <v>0</v>
      </c>
      <c r="D1101" s="402" t="n">
        <v>1</v>
      </c>
      <c r="E1101" s="402" t="n">
        <v>231</v>
      </c>
      <c r="F1101" s="402">
        <f>ROUND(Source!BB1088,O1101)</f>
        <v/>
      </c>
      <c r="G1101" s="402" t="inlineStr">
        <is>
          <t>ЭММсНРиСП</t>
        </is>
      </c>
      <c r="H1101" s="402" t="inlineStr">
        <is>
          <t>Эксплуатация машин по ТСН-2001.16</t>
        </is>
      </c>
      <c r="I1101" s="402" t="n"/>
      <c r="J1101" s="402" t="n"/>
      <c r="K1101" s="402" t="n">
        <v>231</v>
      </c>
      <c r="L1101" s="402" t="n">
        <v>12</v>
      </c>
      <c r="M1101" s="402" t="n">
        <v>3</v>
      </c>
      <c r="N1101" s="402" t="inlineStr"/>
      <c r="O1101" s="402" t="n">
        <v>0</v>
      </c>
      <c r="P1101" s="402" t="n"/>
      <c r="Q1101" s="402" t="n"/>
      <c r="R1101" s="402" t="n"/>
      <c r="S1101" s="402" t="n"/>
      <c r="T1101" s="402" t="n"/>
      <c r="U1101" s="402" t="n"/>
      <c r="V1101" s="402" t="n"/>
      <c r="W1101" s="402" t="n">
        <v>0</v>
      </c>
      <c r="X1101" s="402" t="n">
        <v>1</v>
      </c>
      <c r="Y1101" s="402" t="n">
        <v>0</v>
      </c>
      <c r="Z1101" s="402" t="n"/>
      <c r="AA1101" s="402" t="n"/>
      <c r="AB1101" s="402" t="n"/>
    </row>
    <row r="1102">
      <c r="A1102" s="402" t="n">
        <v>50</v>
      </c>
      <c r="B1102" s="402" t="n">
        <v>0</v>
      </c>
      <c r="C1102" s="402" t="n">
        <v>0</v>
      </c>
      <c r="D1102" s="402" t="n">
        <v>1</v>
      </c>
      <c r="E1102" s="402" t="n">
        <v>204</v>
      </c>
      <c r="F1102" s="402">
        <f>ROUND(Source!R1088,O1102)</f>
        <v/>
      </c>
      <c r="G1102" s="402" t="inlineStr">
        <is>
          <t>ЗПМ</t>
        </is>
      </c>
      <c r="H1102" s="402" t="inlineStr">
        <is>
          <t>ЗП машинистов</t>
        </is>
      </c>
      <c r="I1102" s="402" t="n"/>
      <c r="J1102" s="402" t="n"/>
      <c r="K1102" s="402" t="n">
        <v>204</v>
      </c>
      <c r="L1102" s="402" t="n">
        <v>13</v>
      </c>
      <c r="M1102" s="402" t="n">
        <v>3</v>
      </c>
      <c r="N1102" s="402" t="inlineStr"/>
      <c r="O1102" s="402" t="n">
        <v>0</v>
      </c>
      <c r="P1102" s="402" t="n"/>
      <c r="Q1102" s="402" t="n"/>
      <c r="R1102" s="402" t="n"/>
      <c r="S1102" s="402" t="n"/>
      <c r="T1102" s="402" t="n"/>
      <c r="U1102" s="402" t="n"/>
      <c r="V1102" s="402" t="n"/>
      <c r="W1102" s="402" t="n">
        <v>0</v>
      </c>
      <c r="X1102" s="402" t="n">
        <v>1</v>
      </c>
      <c r="Y1102" s="402" t="n">
        <v>0</v>
      </c>
      <c r="Z1102" s="402" t="n"/>
      <c r="AA1102" s="402" t="n"/>
      <c r="AB1102" s="402" t="n"/>
    </row>
    <row r="1103">
      <c r="A1103" s="402" t="n">
        <v>50</v>
      </c>
      <c r="B1103" s="402" t="n">
        <v>0</v>
      </c>
      <c r="C1103" s="402" t="n">
        <v>0</v>
      </c>
      <c r="D1103" s="402" t="n">
        <v>1</v>
      </c>
      <c r="E1103" s="402" t="n">
        <v>205</v>
      </c>
      <c r="F1103" s="402">
        <f>ROUND(Source!S1088,O1103)</f>
        <v/>
      </c>
      <c r="G1103" s="402" t="inlineStr">
        <is>
          <t>ОЗП</t>
        </is>
      </c>
      <c r="H1103" s="402" t="inlineStr">
        <is>
          <t>Основная ЗП рабочих</t>
        </is>
      </c>
      <c r="I1103" s="402" t="n"/>
      <c r="J1103" s="402" t="n"/>
      <c r="K1103" s="402" t="n">
        <v>205</v>
      </c>
      <c r="L1103" s="402" t="n">
        <v>14</v>
      </c>
      <c r="M1103" s="402" t="n">
        <v>3</v>
      </c>
      <c r="N1103" s="402" t="inlineStr"/>
      <c r="O1103" s="402" t="n">
        <v>0</v>
      </c>
      <c r="P1103" s="402" t="n"/>
      <c r="Q1103" s="402" t="n"/>
      <c r="R1103" s="402" t="n"/>
      <c r="S1103" s="402" t="n"/>
      <c r="T1103" s="402" t="n"/>
      <c r="U1103" s="402" t="n"/>
      <c r="V1103" s="402" t="n"/>
      <c r="W1103" s="402" t="n">
        <v>0</v>
      </c>
      <c r="X1103" s="402" t="n">
        <v>1</v>
      </c>
      <c r="Y1103" s="402" t="n">
        <v>0</v>
      </c>
      <c r="Z1103" s="402" t="n"/>
      <c r="AA1103" s="402" t="n"/>
      <c r="AB1103" s="402" t="n"/>
    </row>
    <row r="1104">
      <c r="A1104" s="402" t="n">
        <v>50</v>
      </c>
      <c r="B1104" s="402" t="n">
        <v>0</v>
      </c>
      <c r="C1104" s="402" t="n">
        <v>0</v>
      </c>
      <c r="D1104" s="402" t="n">
        <v>1</v>
      </c>
      <c r="E1104" s="402" t="n">
        <v>232</v>
      </c>
      <c r="F1104" s="402">
        <f>ROUND(Source!BC1088,O1104)</f>
        <v/>
      </c>
      <c r="G1104" s="402" t="inlineStr">
        <is>
          <t>ОЗПсНРиСП</t>
        </is>
      </c>
      <c r="H1104" s="402" t="inlineStr">
        <is>
          <t>Основная ЗП рабочих по ТСН-2001.16</t>
        </is>
      </c>
      <c r="I1104" s="402" t="n"/>
      <c r="J1104" s="402" t="n"/>
      <c r="K1104" s="402" t="n">
        <v>232</v>
      </c>
      <c r="L1104" s="402" t="n">
        <v>15</v>
      </c>
      <c r="M1104" s="402" t="n">
        <v>3</v>
      </c>
      <c r="N1104" s="402" t="inlineStr"/>
      <c r="O1104" s="402" t="n">
        <v>0</v>
      </c>
      <c r="P1104" s="402" t="n"/>
      <c r="Q1104" s="402" t="n"/>
      <c r="R1104" s="402" t="n"/>
      <c r="S1104" s="402" t="n"/>
      <c r="T1104" s="402" t="n"/>
      <c r="U1104" s="402" t="n"/>
      <c r="V1104" s="402" t="n"/>
      <c r="W1104" s="402" t="n">
        <v>0</v>
      </c>
      <c r="X1104" s="402" t="n">
        <v>1</v>
      </c>
      <c r="Y1104" s="402" t="n">
        <v>0</v>
      </c>
      <c r="Z1104" s="402" t="n"/>
      <c r="AA1104" s="402" t="n"/>
      <c r="AB1104" s="402" t="n"/>
    </row>
    <row r="1105">
      <c r="A1105" s="402" t="n">
        <v>50</v>
      </c>
      <c r="B1105" s="402" t="n">
        <v>0</v>
      </c>
      <c r="C1105" s="402" t="n">
        <v>0</v>
      </c>
      <c r="D1105" s="402" t="n">
        <v>1</v>
      </c>
      <c r="E1105" s="402" t="n">
        <v>214</v>
      </c>
      <c r="F1105" s="402">
        <f>ROUND(Source!AS1088,O1105)</f>
        <v/>
      </c>
      <c r="G1105" s="402" t="inlineStr">
        <is>
          <t>Строит</t>
        </is>
      </c>
      <c r="H1105" s="402" t="inlineStr">
        <is>
          <t>Строительные работы с НР и СП</t>
        </is>
      </c>
      <c r="I1105" s="402" t="n"/>
      <c r="J1105" s="402" t="n"/>
      <c r="K1105" s="402" t="n">
        <v>214</v>
      </c>
      <c r="L1105" s="402" t="n">
        <v>16</v>
      </c>
      <c r="M1105" s="402" t="n">
        <v>3</v>
      </c>
      <c r="N1105" s="402" t="inlineStr"/>
      <c r="O1105" s="402" t="n">
        <v>0</v>
      </c>
      <c r="P1105" s="402" t="n"/>
      <c r="Q1105" s="402" t="n"/>
      <c r="R1105" s="402" t="n"/>
      <c r="S1105" s="402" t="n"/>
      <c r="T1105" s="402" t="n"/>
      <c r="U1105" s="402" t="n"/>
      <c r="V1105" s="402" t="n"/>
      <c r="W1105" s="402" t="n">
        <v>0</v>
      </c>
      <c r="X1105" s="402" t="n">
        <v>1</v>
      </c>
      <c r="Y1105" s="402" t="n">
        <v>0</v>
      </c>
      <c r="Z1105" s="402" t="n"/>
      <c r="AA1105" s="402" t="n"/>
      <c r="AB1105" s="402" t="n"/>
    </row>
    <row r="1106">
      <c r="A1106" s="402" t="n">
        <v>50</v>
      </c>
      <c r="B1106" s="402" t="n">
        <v>0</v>
      </c>
      <c r="C1106" s="402" t="n">
        <v>0</v>
      </c>
      <c r="D1106" s="402" t="n">
        <v>1</v>
      </c>
      <c r="E1106" s="402" t="n">
        <v>215</v>
      </c>
      <c r="F1106" s="402">
        <f>ROUND(Source!AT1088,O1106)</f>
        <v/>
      </c>
      <c r="G1106" s="402" t="inlineStr">
        <is>
          <t>Монтаж</t>
        </is>
      </c>
      <c r="H1106" s="402" t="inlineStr">
        <is>
          <t>Монтажные работы с НР и СП</t>
        </is>
      </c>
      <c r="I1106" s="402" t="n"/>
      <c r="J1106" s="402" t="n"/>
      <c r="K1106" s="402" t="n">
        <v>215</v>
      </c>
      <c r="L1106" s="402" t="n">
        <v>17</v>
      </c>
      <c r="M1106" s="402" t="n">
        <v>3</v>
      </c>
      <c r="N1106" s="402" t="inlineStr"/>
      <c r="O1106" s="402" t="n">
        <v>0</v>
      </c>
      <c r="P1106" s="402" t="n"/>
      <c r="Q1106" s="402" t="n"/>
      <c r="R1106" s="402" t="n"/>
      <c r="S1106" s="402" t="n"/>
      <c r="T1106" s="402" t="n"/>
      <c r="U1106" s="402" t="n"/>
      <c r="V1106" s="402" t="n"/>
      <c r="W1106" s="402" t="n">
        <v>0</v>
      </c>
      <c r="X1106" s="402" t="n">
        <v>1</v>
      </c>
      <c r="Y1106" s="402" t="n">
        <v>0</v>
      </c>
      <c r="Z1106" s="402" t="n"/>
      <c r="AA1106" s="402" t="n"/>
      <c r="AB1106" s="402" t="n"/>
    </row>
    <row r="1107">
      <c r="A1107" s="402" t="n">
        <v>50</v>
      </c>
      <c r="B1107" s="402" t="n">
        <v>0</v>
      </c>
      <c r="C1107" s="402" t="n">
        <v>0</v>
      </c>
      <c r="D1107" s="402" t="n">
        <v>1</v>
      </c>
      <c r="E1107" s="402" t="n">
        <v>217</v>
      </c>
      <c r="F1107" s="402">
        <f>ROUND(Source!AU1088,O1107)</f>
        <v/>
      </c>
      <c r="G1107" s="402" t="inlineStr">
        <is>
          <t>Прочие</t>
        </is>
      </c>
      <c r="H1107" s="402" t="inlineStr">
        <is>
          <t>Прочие работы с НР и СП</t>
        </is>
      </c>
      <c r="I1107" s="402" t="n"/>
      <c r="J1107" s="402" t="n"/>
      <c r="K1107" s="402" t="n">
        <v>217</v>
      </c>
      <c r="L1107" s="402" t="n">
        <v>18</v>
      </c>
      <c r="M1107" s="402" t="n">
        <v>3</v>
      </c>
      <c r="N1107" s="402" t="inlineStr"/>
      <c r="O1107" s="402" t="n">
        <v>0</v>
      </c>
      <c r="P1107" s="402" t="n"/>
      <c r="Q1107" s="402" t="n"/>
      <c r="R1107" s="402" t="n"/>
      <c r="S1107" s="402" t="n"/>
      <c r="T1107" s="402" t="n"/>
      <c r="U1107" s="402" t="n"/>
      <c r="V1107" s="402" t="n"/>
      <c r="W1107" s="402" t="n">
        <v>0</v>
      </c>
      <c r="X1107" s="402" t="n">
        <v>1</v>
      </c>
      <c r="Y1107" s="402" t="n">
        <v>0</v>
      </c>
      <c r="Z1107" s="402" t="n"/>
      <c r="AA1107" s="402" t="n"/>
      <c r="AB1107" s="402" t="n"/>
    </row>
    <row r="1108">
      <c r="A1108" s="402" t="n">
        <v>50</v>
      </c>
      <c r="B1108" s="402" t="n">
        <v>0</v>
      </c>
      <c r="C1108" s="402" t="n">
        <v>0</v>
      </c>
      <c r="D1108" s="402" t="n">
        <v>1</v>
      </c>
      <c r="E1108" s="402" t="n">
        <v>230</v>
      </c>
      <c r="F1108" s="402">
        <f>ROUND(Source!BA1088,O1108)</f>
        <v/>
      </c>
      <c r="G1108" s="402" t="inlineStr">
        <is>
          <t>ПрочиеЗатр</t>
        </is>
      </c>
      <c r="H1108" s="402" t="inlineStr">
        <is>
          <t>Прочие затраты по ТСН-2001.16</t>
        </is>
      </c>
      <c r="I1108" s="402" t="n"/>
      <c r="J1108" s="402" t="n"/>
      <c r="K1108" s="402" t="n">
        <v>230</v>
      </c>
      <c r="L1108" s="402" t="n">
        <v>19</v>
      </c>
      <c r="M1108" s="402" t="n">
        <v>3</v>
      </c>
      <c r="N1108" s="402" t="inlineStr"/>
      <c r="O1108" s="402" t="n">
        <v>0</v>
      </c>
      <c r="P1108" s="402" t="n"/>
      <c r="Q1108" s="402" t="n"/>
      <c r="R1108" s="402" t="n"/>
      <c r="S1108" s="402" t="n"/>
      <c r="T1108" s="402" t="n"/>
      <c r="U1108" s="402" t="n"/>
      <c r="V1108" s="402" t="n"/>
      <c r="W1108" s="402" t="n">
        <v>0</v>
      </c>
      <c r="X1108" s="402" t="n">
        <v>1</v>
      </c>
      <c r="Y1108" s="402" t="n">
        <v>0</v>
      </c>
      <c r="Z1108" s="402" t="n"/>
      <c r="AA1108" s="402" t="n"/>
      <c r="AB1108" s="402" t="n"/>
    </row>
    <row r="1109">
      <c r="A1109" s="402" t="n">
        <v>50</v>
      </c>
      <c r="B1109" s="402" t="n">
        <v>0</v>
      </c>
      <c r="C1109" s="402" t="n">
        <v>0</v>
      </c>
      <c r="D1109" s="402" t="n">
        <v>1</v>
      </c>
      <c r="E1109" s="402" t="n">
        <v>206</v>
      </c>
      <c r="F1109" s="402">
        <f>ROUND(Source!T1088,O1109)</f>
        <v/>
      </c>
      <c r="G1109" s="402" t="inlineStr">
        <is>
          <t>ВозврМат</t>
        </is>
      </c>
      <c r="H1109" s="402" t="inlineStr">
        <is>
          <t>Возврат материалов</t>
        </is>
      </c>
      <c r="I1109" s="402" t="n"/>
      <c r="J1109" s="402" t="n"/>
      <c r="K1109" s="402" t="n">
        <v>206</v>
      </c>
      <c r="L1109" s="402" t="n">
        <v>20</v>
      </c>
      <c r="M1109" s="402" t="n">
        <v>3</v>
      </c>
      <c r="N1109" s="402" t="inlineStr"/>
      <c r="O1109" s="402" t="n">
        <v>0</v>
      </c>
      <c r="P1109" s="402" t="n"/>
      <c r="Q1109" s="402" t="n"/>
      <c r="R1109" s="402" t="n"/>
      <c r="S1109" s="402" t="n"/>
      <c r="T1109" s="402" t="n"/>
      <c r="U1109" s="402" t="n"/>
      <c r="V1109" s="402" t="n"/>
      <c r="W1109" s="402" t="n">
        <v>0</v>
      </c>
      <c r="X1109" s="402" t="n">
        <v>1</v>
      </c>
      <c r="Y1109" s="402" t="n">
        <v>0</v>
      </c>
      <c r="Z1109" s="402" t="n"/>
      <c r="AA1109" s="402" t="n"/>
      <c r="AB1109" s="402" t="n"/>
    </row>
    <row r="1110">
      <c r="A1110" s="402" t="n">
        <v>50</v>
      </c>
      <c r="B1110" s="402" t="n">
        <v>0</v>
      </c>
      <c r="C1110" s="402" t="n">
        <v>0</v>
      </c>
      <c r="D1110" s="402" t="n">
        <v>1</v>
      </c>
      <c r="E1110" s="402" t="n">
        <v>207</v>
      </c>
      <c r="F1110" s="402">
        <f>ROUND(Source!U1088,O1110)</f>
        <v/>
      </c>
      <c r="G1110" s="402" t="inlineStr">
        <is>
          <t>ТрудСтр</t>
        </is>
      </c>
      <c r="H1110" s="402" t="inlineStr">
        <is>
          <t>Трудозатраты строителей</t>
        </is>
      </c>
      <c r="I1110" s="402" t="n"/>
      <c r="J1110" s="402" t="n"/>
      <c r="K1110" s="402" t="n">
        <v>207</v>
      </c>
      <c r="L1110" s="402" t="n">
        <v>21</v>
      </c>
      <c r="M1110" s="402" t="n">
        <v>3</v>
      </c>
      <c r="N1110" s="402" t="inlineStr"/>
      <c r="O1110" s="402" t="n">
        <v>7</v>
      </c>
      <c r="P1110" s="402" t="n"/>
      <c r="Q1110" s="402" t="n"/>
      <c r="R1110" s="402" t="n"/>
      <c r="S1110" s="402" t="n"/>
      <c r="T1110" s="402" t="n"/>
      <c r="U1110" s="402" t="n"/>
      <c r="V1110" s="402" t="n"/>
      <c r="W1110" s="402" t="n">
        <v>0</v>
      </c>
      <c r="X1110" s="402" t="n">
        <v>1</v>
      </c>
      <c r="Y1110" s="402" t="n">
        <v>0</v>
      </c>
      <c r="Z1110" s="402" t="n"/>
      <c r="AA1110" s="402" t="n"/>
      <c r="AB1110" s="402" t="n"/>
    </row>
    <row r="1111">
      <c r="A1111" s="402" t="n">
        <v>50</v>
      </c>
      <c r="B1111" s="402" t="n">
        <v>0</v>
      </c>
      <c r="C1111" s="402" t="n">
        <v>0</v>
      </c>
      <c r="D1111" s="402" t="n">
        <v>1</v>
      </c>
      <c r="E1111" s="402" t="n">
        <v>208</v>
      </c>
      <c r="F1111" s="402">
        <f>ROUND(Source!V1088,O1111)</f>
        <v/>
      </c>
      <c r="G1111" s="402" t="inlineStr">
        <is>
          <t>ТрудМаш</t>
        </is>
      </c>
      <c r="H1111" s="402" t="inlineStr">
        <is>
          <t>Трудозатраты машинистов</t>
        </is>
      </c>
      <c r="I1111" s="402" t="n"/>
      <c r="J1111" s="402" t="n"/>
      <c r="K1111" s="402" t="n">
        <v>208</v>
      </c>
      <c r="L1111" s="402" t="n">
        <v>22</v>
      </c>
      <c r="M1111" s="402" t="n">
        <v>3</v>
      </c>
      <c r="N1111" s="402" t="inlineStr"/>
      <c r="O1111" s="402" t="n">
        <v>7</v>
      </c>
      <c r="P1111" s="402" t="n"/>
      <c r="Q1111" s="402" t="n"/>
      <c r="R1111" s="402" t="n"/>
      <c r="S1111" s="402" t="n"/>
      <c r="T1111" s="402" t="n"/>
      <c r="U1111" s="402" t="n"/>
      <c r="V1111" s="402" t="n"/>
      <c r="W1111" s="402" t="n">
        <v>0</v>
      </c>
      <c r="X1111" s="402" t="n">
        <v>1</v>
      </c>
      <c r="Y1111" s="402" t="n">
        <v>0</v>
      </c>
      <c r="Z1111" s="402" t="n"/>
      <c r="AA1111" s="402" t="n"/>
      <c r="AB1111" s="402" t="n"/>
    </row>
    <row r="1112">
      <c r="A1112" s="402" t="n">
        <v>50</v>
      </c>
      <c r="B1112" s="402" t="n">
        <v>0</v>
      </c>
      <c r="C1112" s="402" t="n">
        <v>0</v>
      </c>
      <c r="D1112" s="402" t="n">
        <v>1</v>
      </c>
      <c r="E1112" s="402" t="n">
        <v>209</v>
      </c>
      <c r="F1112" s="402">
        <f>ROUND(Source!W1088,O1112)</f>
        <v/>
      </c>
      <c r="G1112" s="402" t="inlineStr">
        <is>
          <t>ТранспМат</t>
        </is>
      </c>
      <c r="H1112" s="402" t="inlineStr">
        <is>
          <t>Транспорт материалов</t>
        </is>
      </c>
      <c r="I1112" s="402" t="n"/>
      <c r="J1112" s="402" t="n"/>
      <c r="K1112" s="402" t="n">
        <v>209</v>
      </c>
      <c r="L1112" s="402" t="n">
        <v>23</v>
      </c>
      <c r="M1112" s="402" t="n">
        <v>3</v>
      </c>
      <c r="N1112" s="402" t="inlineStr"/>
      <c r="O1112" s="402" t="n">
        <v>0</v>
      </c>
      <c r="P1112" s="402" t="n"/>
      <c r="Q1112" s="402" t="n"/>
      <c r="R1112" s="402" t="n"/>
      <c r="S1112" s="402" t="n"/>
      <c r="T1112" s="402" t="n"/>
      <c r="U1112" s="402" t="n"/>
      <c r="V1112" s="402" t="n"/>
      <c r="W1112" s="402" t="n">
        <v>0</v>
      </c>
      <c r="X1112" s="402" t="n">
        <v>1</v>
      </c>
      <c r="Y1112" s="402" t="n">
        <v>0</v>
      </c>
      <c r="Z1112" s="402" t="n"/>
      <c r="AA1112" s="402" t="n"/>
      <c r="AB1112" s="402" t="n"/>
    </row>
    <row r="1113">
      <c r="A1113" s="402" t="n">
        <v>50</v>
      </c>
      <c r="B1113" s="402" t="n">
        <v>0</v>
      </c>
      <c r="C1113" s="402" t="n">
        <v>0</v>
      </c>
      <c r="D1113" s="402" t="n">
        <v>1</v>
      </c>
      <c r="E1113" s="402" t="n">
        <v>233</v>
      </c>
      <c r="F1113" s="402">
        <f>ROUND(Source!BD1088,O1113)</f>
        <v/>
      </c>
      <c r="G1113" s="402" t="inlineStr">
        <is>
          <t>Перевозка</t>
        </is>
      </c>
      <c r="H1113" s="402" t="inlineStr">
        <is>
          <t>Перевозка грузов</t>
        </is>
      </c>
      <c r="I1113" s="402" t="n"/>
      <c r="J1113" s="402" t="n"/>
      <c r="K1113" s="402" t="n">
        <v>233</v>
      </c>
      <c r="L1113" s="402" t="n">
        <v>24</v>
      </c>
      <c r="M1113" s="402" t="n">
        <v>3</v>
      </c>
      <c r="N1113" s="402" t="inlineStr"/>
      <c r="O1113" s="402" t="n">
        <v>0</v>
      </c>
      <c r="P1113" s="402" t="n"/>
      <c r="Q1113" s="402" t="n"/>
      <c r="R1113" s="402" t="n"/>
      <c r="S1113" s="402" t="n"/>
      <c r="T1113" s="402" t="n"/>
      <c r="U1113" s="402" t="n"/>
      <c r="V1113" s="402" t="n"/>
      <c r="W1113" s="402" t="n">
        <v>0</v>
      </c>
      <c r="X1113" s="402" t="n">
        <v>1</v>
      </c>
      <c r="Y1113" s="402" t="n">
        <v>0</v>
      </c>
      <c r="Z1113" s="402" t="n"/>
      <c r="AA1113" s="402" t="n"/>
      <c r="AB1113" s="402" t="n"/>
    </row>
    <row r="1114">
      <c r="A1114" s="402" t="n">
        <v>50</v>
      </c>
      <c r="B1114" s="402" t="n">
        <v>0</v>
      </c>
      <c r="C1114" s="402" t="n">
        <v>0</v>
      </c>
      <c r="D1114" s="402" t="n">
        <v>1</v>
      </c>
      <c r="E1114" s="402" t="n">
        <v>210</v>
      </c>
      <c r="F1114" s="402">
        <f>ROUND(Source!X1088,O1114)</f>
        <v/>
      </c>
      <c r="G1114" s="402" t="inlineStr">
        <is>
          <t>НР</t>
        </is>
      </c>
      <c r="H1114" s="402" t="inlineStr">
        <is>
          <t>Накладные расходы</t>
        </is>
      </c>
      <c r="I1114" s="402" t="n"/>
      <c r="J1114" s="402" t="n"/>
      <c r="K1114" s="402" t="n">
        <v>210</v>
      </c>
      <c r="L1114" s="402" t="n">
        <v>25</v>
      </c>
      <c r="M1114" s="402" t="n">
        <v>3</v>
      </c>
      <c r="N1114" s="402" t="inlineStr"/>
      <c r="O1114" s="402" t="n">
        <v>0</v>
      </c>
      <c r="P1114" s="402" t="n"/>
      <c r="Q1114" s="402" t="n"/>
      <c r="R1114" s="402" t="n"/>
      <c r="S1114" s="402" t="n"/>
      <c r="T1114" s="402" t="n"/>
      <c r="U1114" s="402" t="n"/>
      <c r="V1114" s="402" t="n"/>
      <c r="W1114" s="402" t="n">
        <v>0</v>
      </c>
      <c r="X1114" s="402" t="n">
        <v>1</v>
      </c>
      <c r="Y1114" s="402" t="n">
        <v>0</v>
      </c>
      <c r="Z1114" s="402" t="n"/>
      <c r="AA1114" s="402" t="n"/>
      <c r="AB1114" s="402" t="n"/>
    </row>
    <row r="1115">
      <c r="A1115" s="402" t="n">
        <v>50</v>
      </c>
      <c r="B1115" s="402" t="n">
        <v>0</v>
      </c>
      <c r="C1115" s="402" t="n">
        <v>0</v>
      </c>
      <c r="D1115" s="402" t="n">
        <v>1</v>
      </c>
      <c r="E1115" s="402" t="n">
        <v>211</v>
      </c>
      <c r="F1115" s="402">
        <f>ROUND(Source!Y1088,O1115)</f>
        <v/>
      </c>
      <c r="G1115" s="402" t="inlineStr">
        <is>
          <t>СмПриб</t>
        </is>
      </c>
      <c r="H1115" s="402" t="inlineStr">
        <is>
          <t>Сметная прибыль</t>
        </is>
      </c>
      <c r="I1115" s="402" t="n"/>
      <c r="J1115" s="402" t="n"/>
      <c r="K1115" s="402" t="n">
        <v>211</v>
      </c>
      <c r="L1115" s="402" t="n">
        <v>26</v>
      </c>
      <c r="M1115" s="402" t="n">
        <v>3</v>
      </c>
      <c r="N1115" s="402" t="inlineStr"/>
      <c r="O1115" s="402" t="n">
        <v>0</v>
      </c>
      <c r="P1115" s="402" t="n"/>
      <c r="Q1115" s="402" t="n"/>
      <c r="R1115" s="402" t="n"/>
      <c r="S1115" s="402" t="n"/>
      <c r="T1115" s="402" t="n"/>
      <c r="U1115" s="402" t="n"/>
      <c r="V1115" s="402" t="n"/>
      <c r="W1115" s="402" t="n">
        <v>0</v>
      </c>
      <c r="X1115" s="402" t="n">
        <v>1</v>
      </c>
      <c r="Y1115" s="402" t="n">
        <v>0</v>
      </c>
      <c r="Z1115" s="402" t="n"/>
      <c r="AA1115" s="402" t="n"/>
      <c r="AB1115" s="402" t="n"/>
    </row>
    <row r="1116">
      <c r="A1116" s="402" t="n">
        <v>50</v>
      </c>
      <c r="B1116" s="402" t="n">
        <v>0</v>
      </c>
      <c r="C1116" s="402" t="n">
        <v>0</v>
      </c>
      <c r="D1116" s="402" t="n">
        <v>1</v>
      </c>
      <c r="E1116" s="402" t="n">
        <v>224</v>
      </c>
      <c r="F1116" s="402">
        <f>ROUND(Source!AR1088,O1116)</f>
        <v/>
      </c>
      <c r="G1116" s="402" t="inlineStr">
        <is>
          <t>Всего</t>
        </is>
      </c>
      <c r="H1116" s="402" t="inlineStr">
        <is>
          <t>Всего с НР и СП</t>
        </is>
      </c>
      <c r="I1116" s="402" t="n"/>
      <c r="J1116" s="402" t="n"/>
      <c r="K1116" s="402" t="n">
        <v>224</v>
      </c>
      <c r="L1116" s="402" t="n">
        <v>27</v>
      </c>
      <c r="M1116" s="402" t="n">
        <v>3</v>
      </c>
      <c r="N1116" s="402" t="inlineStr"/>
      <c r="O1116" s="402" t="n">
        <v>0</v>
      </c>
      <c r="P1116" s="402" t="n"/>
      <c r="Q1116" s="402" t="n"/>
      <c r="R1116" s="402" t="n"/>
      <c r="S1116" s="402" t="n"/>
      <c r="T1116" s="402" t="n"/>
      <c r="U1116" s="402" t="n"/>
      <c r="V1116" s="402" t="n"/>
      <c r="W1116" s="402" t="n">
        <v>0</v>
      </c>
      <c r="X1116" s="402" t="n">
        <v>1</v>
      </c>
      <c r="Y1116" s="402" t="n">
        <v>0</v>
      </c>
      <c r="Z1116" s="402" t="n"/>
      <c r="AA1116" s="402" t="n"/>
      <c r="AB1116" s="402" t="n"/>
    </row>
    <row r="1117">
      <c r="A1117" s="402" t="n">
        <v>50</v>
      </c>
      <c r="B1117" s="402" t="n">
        <v>0</v>
      </c>
      <c r="C1117" s="402" t="n">
        <v>0</v>
      </c>
      <c r="D1117" s="402" t="n">
        <v>2</v>
      </c>
      <c r="E1117" s="402" t="n">
        <v>0</v>
      </c>
      <c r="F1117" s="402">
        <f>ROUND(F1116,O1117)</f>
        <v/>
      </c>
      <c r="G1117" s="402" t="inlineStr">
        <is>
          <t>и1</t>
        </is>
      </c>
      <c r="H1117" s="402" t="inlineStr">
        <is>
          <t>Итого</t>
        </is>
      </c>
      <c r="I1117" s="402" t="n"/>
      <c r="J1117" s="402" t="n"/>
      <c r="K1117" s="402" t="n">
        <v>212</v>
      </c>
      <c r="L1117" s="402" t="n">
        <v>28</v>
      </c>
      <c r="M1117" s="402" t="n">
        <v>0</v>
      </c>
      <c r="N1117" s="402" t="inlineStr"/>
      <c r="O1117" s="402" t="n">
        <v>0</v>
      </c>
      <c r="P1117" s="402" t="n"/>
      <c r="Q1117" s="402" t="n"/>
      <c r="R1117" s="402" t="n"/>
      <c r="S1117" s="402" t="n"/>
      <c r="T1117" s="402" t="n"/>
      <c r="U1117" s="402" t="n"/>
      <c r="V1117" s="402" t="n"/>
      <c r="W1117" s="402" t="n">
        <v>0</v>
      </c>
      <c r="X1117" s="402" t="n">
        <v>1</v>
      </c>
      <c r="Y1117" s="402" t="n">
        <v>0</v>
      </c>
      <c r="Z1117" s="402" t="n"/>
      <c r="AA1117" s="402" t="n"/>
      <c r="AB1117" s="402" t="n"/>
    </row>
    <row r="1118">
      <c r="A1118" s="402" t="n">
        <v>50</v>
      </c>
      <c r="B1118" s="402" t="n">
        <v>0</v>
      </c>
      <c r="C1118" s="402" t="n">
        <v>0</v>
      </c>
      <c r="D1118" s="402" t="n">
        <v>2</v>
      </c>
      <c r="E1118" s="402" t="n">
        <v>0</v>
      </c>
      <c r="F1118" s="402">
        <f>ROUND(F1117*0.22,O1118)</f>
        <v/>
      </c>
      <c r="G1118" s="402" t="inlineStr">
        <is>
          <t>и2</t>
        </is>
      </c>
      <c r="H1118" s="402" t="inlineStr">
        <is>
          <t>НДС 22%</t>
        </is>
      </c>
      <c r="I1118" s="402" t="n"/>
      <c r="J1118" s="402" t="n"/>
      <c r="K1118" s="402" t="n">
        <v>212</v>
      </c>
      <c r="L1118" s="402" t="n">
        <v>29</v>
      </c>
      <c r="M1118" s="402" t="n">
        <v>0</v>
      </c>
      <c r="N1118" s="402" t="inlineStr"/>
      <c r="O1118" s="402" t="n">
        <v>0</v>
      </c>
      <c r="P1118" s="402" t="n"/>
      <c r="Q1118" s="402" t="n"/>
      <c r="R1118" s="402" t="n"/>
      <c r="S1118" s="402" t="n"/>
      <c r="T1118" s="402" t="n"/>
      <c r="U1118" s="402" t="n"/>
      <c r="V1118" s="402" t="n"/>
      <c r="W1118" s="402" t="n">
        <v>0</v>
      </c>
      <c r="X1118" s="402" t="n">
        <v>1</v>
      </c>
      <c r="Y1118" s="402" t="n">
        <v>0</v>
      </c>
      <c r="Z1118" s="402" t="n"/>
      <c r="AA1118" s="402" t="n"/>
      <c r="AB1118" s="402" t="n"/>
    </row>
    <row r="1119">
      <c r="A1119" s="402" t="n">
        <v>50</v>
      </c>
      <c r="B1119" s="402" t="n">
        <v>0</v>
      </c>
      <c r="C1119" s="402" t="n">
        <v>0</v>
      </c>
      <c r="D1119" s="402" t="n">
        <v>2</v>
      </c>
      <c r="E1119" s="402" t="n">
        <v>213</v>
      </c>
      <c r="F1119" s="402">
        <f>ROUND(F1117+F1118,O1119)</f>
        <v/>
      </c>
      <c r="G1119" s="402" t="inlineStr">
        <is>
          <t>и3</t>
        </is>
      </c>
      <c r="H1119" s="402" t="inlineStr">
        <is>
          <t>Всего</t>
        </is>
      </c>
      <c r="I1119" s="402" t="n"/>
      <c r="J1119" s="402" t="n"/>
      <c r="K1119" s="402" t="n">
        <v>212</v>
      </c>
      <c r="L1119" s="402" t="n">
        <v>30</v>
      </c>
      <c r="M1119" s="402" t="n">
        <v>0</v>
      </c>
      <c r="N1119" s="402" t="inlineStr"/>
      <c r="O1119" s="402" t="n">
        <v>0</v>
      </c>
      <c r="P1119" s="402" t="n"/>
      <c r="Q1119" s="402" t="n"/>
      <c r="R1119" s="402" t="n"/>
      <c r="S1119" s="402" t="n"/>
      <c r="T1119" s="402" t="n"/>
      <c r="U1119" s="402" t="n"/>
      <c r="V1119" s="402" t="n"/>
      <c r="W1119" s="402" t="n">
        <v>0</v>
      </c>
      <c r="X1119" s="402" t="n">
        <v>1</v>
      </c>
      <c r="Y1119" s="402" t="n">
        <v>0</v>
      </c>
      <c r="Z1119" s="402" t="n"/>
      <c r="AA1119" s="402" t="n"/>
      <c r="AB1119" s="402" t="n"/>
    </row>
    <row r="1120"/>
    <row r="1121">
      <c r="A1121" s="399" t="n">
        <v>3</v>
      </c>
      <c r="B1121" s="399" t="n">
        <v>0</v>
      </c>
      <c r="C1121" s="399" t="n"/>
      <c r="D1121" s="399">
        <f>ROW(A1130)</f>
        <v/>
      </c>
      <c r="E1121" s="399" t="n"/>
      <c r="F1121" s="399" t="inlineStr">
        <is>
          <t>Новая локальная смета</t>
        </is>
      </c>
      <c r="G1121" s="399" t="inlineStr">
        <is>
          <t>Молодежная 1</t>
        </is>
      </c>
      <c r="H1121" s="399" t="inlineStr"/>
      <c r="I1121" s="399" t="n">
        <v>0</v>
      </c>
      <c r="J1121" s="399" t="inlineStr"/>
      <c r="K1121" s="399" t="n">
        <v>0</v>
      </c>
      <c r="L1121" s="399" t="inlineStr">
        <is>
          <t>Новая локальная смета</t>
        </is>
      </c>
      <c r="M1121" s="399" t="inlineStr"/>
      <c r="N1121" s="399" t="n"/>
      <c r="O1121" s="399" t="n"/>
      <c r="P1121" s="399" t="n"/>
      <c r="Q1121" s="399" t="n"/>
      <c r="R1121" s="399" t="n"/>
      <c r="S1121" s="399" t="n">
        <v>0</v>
      </c>
      <c r="T1121" s="399" t="n"/>
      <c r="U1121" s="399" t="inlineStr"/>
      <c r="V1121" s="399" t="n">
        <v>0</v>
      </c>
      <c r="W1121" s="399" t="n"/>
      <c r="X1121" s="399" t="n"/>
      <c r="Y1121" s="399" t="n"/>
      <c r="Z1121" s="399" t="n"/>
      <c r="AA1121" s="399" t="n"/>
      <c r="AB1121" s="399" t="inlineStr"/>
      <c r="AC1121" s="399" t="inlineStr"/>
      <c r="AD1121" s="399" t="inlineStr"/>
      <c r="AE1121" s="399" t="inlineStr"/>
      <c r="AF1121" s="399" t="inlineStr"/>
      <c r="AG1121" s="399" t="inlineStr"/>
      <c r="AH1121" s="399" t="n"/>
      <c r="AI1121" s="399" t="n"/>
      <c r="AJ1121" s="399" t="n"/>
      <c r="AK1121" s="399" t="n"/>
      <c r="AL1121" s="399" t="n"/>
      <c r="AM1121" s="399" t="n"/>
      <c r="AN1121" s="399" t="n"/>
      <c r="AO1121" s="399" t="n"/>
      <c r="AP1121" s="399" t="inlineStr"/>
      <c r="AQ1121" s="399" t="inlineStr"/>
      <c r="AR1121" s="399" t="inlineStr"/>
      <c r="AS1121" s="399" t="n"/>
      <c r="AT1121" s="399" t="n"/>
      <c r="AU1121" s="399" t="n"/>
      <c r="AV1121" s="399" t="n"/>
      <c r="AW1121" s="399" t="n"/>
      <c r="AX1121" s="399" t="n"/>
      <c r="AY1121" s="399" t="n"/>
      <c r="AZ1121" s="399" t="inlineStr"/>
      <c r="BA1121" s="399" t="n"/>
      <c r="BB1121" s="399" t="inlineStr"/>
      <c r="BC1121" s="399" t="inlineStr"/>
      <c r="BD1121" s="399" t="inlineStr"/>
      <c r="BE1121" s="399" t="inlineStr"/>
      <c r="BF1121" s="399" t="inlineStr"/>
      <c r="BG1121" s="399" t="inlineStr"/>
      <c r="BH1121" s="399" t="inlineStr"/>
      <c r="BI1121" s="399" t="inlineStr"/>
      <c r="BJ1121" s="399" t="inlineStr"/>
      <c r="BK1121" s="399" t="inlineStr"/>
      <c r="BL1121" s="399" t="inlineStr"/>
      <c r="BM1121" s="399" t="inlineStr"/>
      <c r="BN1121" s="399" t="inlineStr"/>
      <c r="BO1121" s="399" t="inlineStr"/>
      <c r="BP1121" s="399" t="inlineStr"/>
      <c r="BQ1121" s="399" t="n"/>
      <c r="BR1121" s="399" t="n"/>
      <c r="BS1121" s="399" t="n"/>
      <c r="BT1121" s="399" t="n"/>
      <c r="BU1121" s="399" t="n"/>
      <c r="BV1121" s="399" t="n"/>
      <c r="BW1121" s="399" t="n"/>
      <c r="BX1121" s="399" t="n">
        <v>0</v>
      </c>
      <c r="BY1121" s="399" t="n"/>
      <c r="BZ1121" s="399" t="n"/>
      <c r="CA1121" s="399" t="n"/>
      <c r="CB1121" s="399" t="n"/>
      <c r="CC1121" s="399" t="n"/>
      <c r="CD1121" s="399" t="n"/>
      <c r="CE1121" s="399" t="n"/>
      <c r="CF1121" s="399" t="n">
        <v>0</v>
      </c>
      <c r="CG1121" s="399" t="n">
        <v>0</v>
      </c>
      <c r="CH1121" s="399" t="n"/>
      <c r="CI1121" s="399" t="inlineStr"/>
      <c r="CJ1121" s="399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400" t="n">
        <v>52</v>
      </c>
      <c r="B1123" s="400">
        <f>B1130</f>
        <v/>
      </c>
      <c r="C1123" s="400">
        <f>C1130</f>
        <v/>
      </c>
      <c r="D1123" s="400">
        <f>D1130</f>
        <v/>
      </c>
      <c r="E1123" s="400">
        <f>E1130</f>
        <v/>
      </c>
      <c r="F1123" s="400">
        <f>F1130</f>
        <v/>
      </c>
      <c r="G1123" s="400">
        <f>G1130</f>
        <v/>
      </c>
      <c r="H1123" s="400" t="n"/>
      <c r="I1123" s="400" t="n"/>
      <c r="J1123" s="400" t="n"/>
      <c r="K1123" s="400" t="n"/>
      <c r="L1123" s="400" t="n"/>
      <c r="M1123" s="400" t="n"/>
      <c r="N1123" s="400" t="n"/>
      <c r="O1123" s="400">
        <f>O1130</f>
        <v/>
      </c>
      <c r="P1123" s="400">
        <f>P1130</f>
        <v/>
      </c>
      <c r="Q1123" s="400">
        <f>Q1130</f>
        <v/>
      </c>
      <c r="R1123" s="400">
        <f>R1130</f>
        <v/>
      </c>
      <c r="S1123" s="400">
        <f>S1130</f>
        <v/>
      </c>
      <c r="T1123" s="400">
        <f>T1130</f>
        <v/>
      </c>
      <c r="U1123" s="400">
        <f>U1130</f>
        <v/>
      </c>
      <c r="V1123" s="400">
        <f>V1130</f>
        <v/>
      </c>
      <c r="W1123" s="400">
        <f>W1130</f>
        <v/>
      </c>
      <c r="X1123" s="400">
        <f>X1130</f>
        <v/>
      </c>
      <c r="Y1123" s="400">
        <f>Y1130</f>
        <v/>
      </c>
      <c r="Z1123" s="400">
        <f>Z1130</f>
        <v/>
      </c>
      <c r="AA1123" s="400">
        <f>AA1130</f>
        <v/>
      </c>
      <c r="AB1123" s="400">
        <f>AB1130</f>
        <v/>
      </c>
      <c r="AC1123" s="400">
        <f>AC1130</f>
        <v/>
      </c>
      <c r="AD1123" s="400">
        <f>AD1130</f>
        <v/>
      </c>
      <c r="AE1123" s="400">
        <f>AE1130</f>
        <v/>
      </c>
      <c r="AF1123" s="400">
        <f>AF1130</f>
        <v/>
      </c>
      <c r="AG1123" s="400">
        <f>AG1130</f>
        <v/>
      </c>
      <c r="AH1123" s="400">
        <f>AH1130</f>
        <v/>
      </c>
      <c r="AI1123" s="400">
        <f>AI1130</f>
        <v/>
      </c>
      <c r="AJ1123" s="400">
        <f>AJ1130</f>
        <v/>
      </c>
      <c r="AK1123" s="400">
        <f>AK1130</f>
        <v/>
      </c>
      <c r="AL1123" s="400">
        <f>AL1130</f>
        <v/>
      </c>
      <c r="AM1123" s="400">
        <f>AM1130</f>
        <v/>
      </c>
      <c r="AN1123" s="400">
        <f>AN1130</f>
        <v/>
      </c>
      <c r="AO1123" s="400">
        <f>AO1130</f>
        <v/>
      </c>
      <c r="AP1123" s="400">
        <f>AP1130</f>
        <v/>
      </c>
      <c r="AQ1123" s="400">
        <f>AQ1130</f>
        <v/>
      </c>
      <c r="AR1123" s="400">
        <f>AR1130</f>
        <v/>
      </c>
      <c r="AS1123" s="400">
        <f>AS1130</f>
        <v/>
      </c>
      <c r="AT1123" s="400">
        <f>AT1130</f>
        <v/>
      </c>
      <c r="AU1123" s="400">
        <f>AU1130</f>
        <v/>
      </c>
      <c r="AV1123" s="400">
        <f>AV1130</f>
        <v/>
      </c>
      <c r="AW1123" s="400">
        <f>AW1130</f>
        <v/>
      </c>
      <c r="AX1123" s="400">
        <f>AX1130</f>
        <v/>
      </c>
      <c r="AY1123" s="400">
        <f>AY1130</f>
        <v/>
      </c>
      <c r="AZ1123" s="400">
        <f>AZ1130</f>
        <v/>
      </c>
      <c r="BA1123" s="400">
        <f>BA1130</f>
        <v/>
      </c>
      <c r="BB1123" s="400">
        <f>BB1130</f>
        <v/>
      </c>
      <c r="BC1123" s="400">
        <f>BC1130</f>
        <v/>
      </c>
      <c r="BD1123" s="400">
        <f>BD1130</f>
        <v/>
      </c>
      <c r="BE1123" s="400">
        <f>BE1130</f>
        <v/>
      </c>
      <c r="BF1123" s="400">
        <f>BF1130</f>
        <v/>
      </c>
      <c r="BG1123" s="400">
        <f>BG1130</f>
        <v/>
      </c>
      <c r="BH1123" s="400">
        <f>BH1130</f>
        <v/>
      </c>
      <c r="BI1123" s="400">
        <f>BI1130</f>
        <v/>
      </c>
      <c r="BJ1123" s="400">
        <f>BJ1130</f>
        <v/>
      </c>
      <c r="BK1123" s="400">
        <f>BK1130</f>
        <v/>
      </c>
      <c r="BL1123" s="400">
        <f>BL1130</f>
        <v/>
      </c>
      <c r="BM1123" s="400">
        <f>BM1130</f>
        <v/>
      </c>
      <c r="BN1123" s="400">
        <f>BN1130</f>
        <v/>
      </c>
      <c r="BO1123" s="400">
        <f>BO1130</f>
        <v/>
      </c>
      <c r="BP1123" s="400">
        <f>BP1130</f>
        <v/>
      </c>
      <c r="BQ1123" s="400">
        <f>BQ1130</f>
        <v/>
      </c>
      <c r="BR1123" s="400">
        <f>BR1130</f>
        <v/>
      </c>
      <c r="BS1123" s="400">
        <f>BS1130</f>
        <v/>
      </c>
      <c r="BT1123" s="400">
        <f>BT1130</f>
        <v/>
      </c>
      <c r="BU1123" s="400">
        <f>BU1130</f>
        <v/>
      </c>
      <c r="BV1123" s="400">
        <f>BV1130</f>
        <v/>
      </c>
      <c r="BW1123" s="400">
        <f>BW1130</f>
        <v/>
      </c>
      <c r="BX1123" s="400">
        <f>BX1130</f>
        <v/>
      </c>
      <c r="BY1123" s="400">
        <f>BY1130</f>
        <v/>
      </c>
      <c r="BZ1123" s="400">
        <f>BZ1130</f>
        <v/>
      </c>
      <c r="CA1123" s="400">
        <f>CA1130</f>
        <v/>
      </c>
      <c r="CB1123" s="400">
        <f>CB1130</f>
        <v/>
      </c>
      <c r="CC1123" s="400">
        <f>CC1130</f>
        <v/>
      </c>
      <c r="CD1123" s="400">
        <f>CD1130</f>
        <v/>
      </c>
      <c r="CE1123" s="400">
        <f>CE1130</f>
        <v/>
      </c>
      <c r="CF1123" s="400">
        <f>CF1130</f>
        <v/>
      </c>
      <c r="CG1123" s="400">
        <f>CG1130</f>
        <v/>
      </c>
      <c r="CH1123" s="400">
        <f>CH1130</f>
        <v/>
      </c>
      <c r="CI1123" s="400">
        <f>CI1130</f>
        <v/>
      </c>
      <c r="CJ1123" s="400">
        <f>CJ1130</f>
        <v/>
      </c>
      <c r="CK1123" s="400">
        <f>CK1130</f>
        <v/>
      </c>
      <c r="CL1123" s="400">
        <f>CL1130</f>
        <v/>
      </c>
      <c r="CM1123" s="400">
        <f>CM1130</f>
        <v/>
      </c>
      <c r="CN1123" s="400">
        <f>CN1130</f>
        <v/>
      </c>
      <c r="CO1123" s="400">
        <f>CO1130</f>
        <v/>
      </c>
      <c r="CP1123" s="400">
        <f>CP1130</f>
        <v/>
      </c>
      <c r="CQ1123" s="400">
        <f>CQ1130</f>
        <v/>
      </c>
      <c r="CR1123" s="400">
        <f>CR1130</f>
        <v/>
      </c>
      <c r="CS1123" s="400">
        <f>CS1130</f>
        <v/>
      </c>
      <c r="CT1123" s="400">
        <f>CT1130</f>
        <v/>
      </c>
      <c r="CU1123" s="400">
        <f>CU1130</f>
        <v/>
      </c>
      <c r="CV1123" s="400">
        <f>CV1130</f>
        <v/>
      </c>
      <c r="CW1123" s="400">
        <f>CW1130</f>
        <v/>
      </c>
      <c r="CX1123" s="400">
        <f>CX1130</f>
        <v/>
      </c>
      <c r="CY1123" s="400">
        <f>CY1130</f>
        <v/>
      </c>
      <c r="CZ1123" s="400">
        <f>CZ1130</f>
        <v/>
      </c>
      <c r="DA1123" s="400">
        <f>DA1130</f>
        <v/>
      </c>
      <c r="DB1123" s="400">
        <f>DB1130</f>
        <v/>
      </c>
      <c r="DC1123" s="400">
        <f>DC1130</f>
        <v/>
      </c>
      <c r="DD1123" s="400">
        <f>DD1130</f>
        <v/>
      </c>
      <c r="DE1123" s="400">
        <f>DE1130</f>
        <v/>
      </c>
      <c r="DF1123" s="400">
        <f>DF1130</f>
        <v/>
      </c>
      <c r="DG1123" s="401">
        <f>DG1130</f>
        <v/>
      </c>
      <c r="DH1123" s="401">
        <f>DH1130</f>
        <v/>
      </c>
      <c r="DI1123" s="401">
        <f>DI1130</f>
        <v/>
      </c>
      <c r="DJ1123" s="401">
        <f>DJ1130</f>
        <v/>
      </c>
      <c r="DK1123" s="401">
        <f>DK1130</f>
        <v/>
      </c>
      <c r="DL1123" s="401">
        <f>DL1130</f>
        <v/>
      </c>
      <c r="DM1123" s="401">
        <f>DM1130</f>
        <v/>
      </c>
      <c r="DN1123" s="401">
        <f>DN1130</f>
        <v/>
      </c>
      <c r="DO1123" s="401">
        <f>DO1130</f>
        <v/>
      </c>
      <c r="DP1123" s="401">
        <f>DP1130</f>
        <v/>
      </c>
      <c r="DQ1123" s="401">
        <f>DQ1130</f>
        <v/>
      </c>
      <c r="DR1123" s="401">
        <f>DR1130</f>
        <v/>
      </c>
      <c r="DS1123" s="401">
        <f>DS1130</f>
        <v/>
      </c>
      <c r="DT1123" s="401">
        <f>DT1130</f>
        <v/>
      </c>
      <c r="DU1123" s="401">
        <f>DU1130</f>
        <v/>
      </c>
      <c r="DV1123" s="401">
        <f>DV1130</f>
        <v/>
      </c>
      <c r="DW1123" s="401">
        <f>DW1130</f>
        <v/>
      </c>
      <c r="DX1123" s="401">
        <f>DX1130</f>
        <v/>
      </c>
      <c r="DY1123" s="401">
        <f>DY1130</f>
        <v/>
      </c>
      <c r="DZ1123" s="401">
        <f>DZ1130</f>
        <v/>
      </c>
      <c r="EA1123" s="401">
        <f>EA1130</f>
        <v/>
      </c>
      <c r="EB1123" s="401">
        <f>EB1130</f>
        <v/>
      </c>
      <c r="EC1123" s="401">
        <f>EC1130</f>
        <v/>
      </c>
      <c r="ED1123" s="401">
        <f>ED1130</f>
        <v/>
      </c>
      <c r="EE1123" s="401">
        <f>EE1130</f>
        <v/>
      </c>
      <c r="EF1123" s="401">
        <f>EF1130</f>
        <v/>
      </c>
      <c r="EG1123" s="401">
        <f>EG1130</f>
        <v/>
      </c>
      <c r="EH1123" s="401">
        <f>EH1130</f>
        <v/>
      </c>
      <c r="EI1123" s="401">
        <f>EI1130</f>
        <v/>
      </c>
      <c r="EJ1123" s="401">
        <f>EJ1130</f>
        <v/>
      </c>
      <c r="EK1123" s="401">
        <f>EK1130</f>
        <v/>
      </c>
      <c r="EL1123" s="401">
        <f>EL1130</f>
        <v/>
      </c>
      <c r="EM1123" s="401">
        <f>EM1130</f>
        <v/>
      </c>
      <c r="EN1123" s="401">
        <f>EN1130</f>
        <v/>
      </c>
      <c r="EO1123" s="401">
        <f>EO1130</f>
        <v/>
      </c>
      <c r="EP1123" s="401">
        <f>EP1130</f>
        <v/>
      </c>
      <c r="EQ1123" s="401">
        <f>EQ1130</f>
        <v/>
      </c>
      <c r="ER1123" s="401">
        <f>ER1130</f>
        <v/>
      </c>
      <c r="ES1123" s="401">
        <f>ES1130</f>
        <v/>
      </c>
      <c r="ET1123" s="401">
        <f>ET1130</f>
        <v/>
      </c>
      <c r="EU1123" s="401">
        <f>EU1130</f>
        <v/>
      </c>
      <c r="EV1123" s="401">
        <f>EV1130</f>
        <v/>
      </c>
      <c r="EW1123" s="401">
        <f>EW1130</f>
        <v/>
      </c>
      <c r="EX1123" s="401">
        <f>EX1130</f>
        <v/>
      </c>
      <c r="EY1123" s="401">
        <f>EY1130</f>
        <v/>
      </c>
      <c r="EZ1123" s="401">
        <f>EZ1130</f>
        <v/>
      </c>
      <c r="FA1123" s="401">
        <f>FA1130</f>
        <v/>
      </c>
      <c r="FB1123" s="401">
        <f>FB1130</f>
        <v/>
      </c>
      <c r="FC1123" s="401">
        <f>FC1130</f>
        <v/>
      </c>
      <c r="FD1123" s="401">
        <f>FD1130</f>
        <v/>
      </c>
      <c r="FE1123" s="401">
        <f>FE1130</f>
        <v/>
      </c>
      <c r="FF1123" s="401">
        <f>FF1130</f>
        <v/>
      </c>
      <c r="FG1123" s="401">
        <f>FG1130</f>
        <v/>
      </c>
      <c r="FH1123" s="401">
        <f>FH1130</f>
        <v/>
      </c>
      <c r="FI1123" s="401">
        <f>FI1130</f>
        <v/>
      </c>
      <c r="FJ1123" s="401">
        <f>FJ1130</f>
        <v/>
      </c>
      <c r="FK1123" s="401">
        <f>FK1130</f>
        <v/>
      </c>
      <c r="FL1123" s="401">
        <f>FL1130</f>
        <v/>
      </c>
      <c r="FM1123" s="401">
        <f>FM1130</f>
        <v/>
      </c>
      <c r="FN1123" s="401">
        <f>FN1130</f>
        <v/>
      </c>
      <c r="FO1123" s="401">
        <f>FO1130</f>
        <v/>
      </c>
      <c r="FP1123" s="401">
        <f>FP1130</f>
        <v/>
      </c>
      <c r="FQ1123" s="401">
        <f>FQ1130</f>
        <v/>
      </c>
      <c r="FR1123" s="401">
        <f>FR1130</f>
        <v/>
      </c>
      <c r="FS1123" s="401">
        <f>FS1130</f>
        <v/>
      </c>
      <c r="FT1123" s="401">
        <f>FT1130</f>
        <v/>
      </c>
      <c r="FU1123" s="401">
        <f>FU1130</f>
        <v/>
      </c>
      <c r="FV1123" s="401">
        <f>FV1130</f>
        <v/>
      </c>
      <c r="FW1123" s="401">
        <f>FW1130</f>
        <v/>
      </c>
      <c r="FX1123" s="401">
        <f>FX1130</f>
        <v/>
      </c>
      <c r="FY1123" s="401">
        <f>FY1130</f>
        <v/>
      </c>
      <c r="FZ1123" s="401">
        <f>FZ1130</f>
        <v/>
      </c>
      <c r="GA1123" s="401">
        <f>GA1130</f>
        <v/>
      </c>
      <c r="GB1123" s="401">
        <f>GB1130</f>
        <v/>
      </c>
      <c r="GC1123" s="401">
        <f>GC1130</f>
        <v/>
      </c>
      <c r="GD1123" s="401">
        <f>GD1130</f>
        <v/>
      </c>
      <c r="GE1123" s="401">
        <f>GE1130</f>
        <v/>
      </c>
      <c r="GF1123" s="401">
        <f>GF1130</f>
        <v/>
      </c>
      <c r="GG1123" s="401">
        <f>GG1130</f>
        <v/>
      </c>
      <c r="GH1123" s="401">
        <f>GH1130</f>
        <v/>
      </c>
      <c r="GI1123" s="401">
        <f>GI1130</f>
        <v/>
      </c>
      <c r="GJ1123" s="401">
        <f>GJ1130</f>
        <v/>
      </c>
      <c r="GK1123" s="401">
        <f>GK1130</f>
        <v/>
      </c>
      <c r="GL1123" s="401">
        <f>GL1130</f>
        <v/>
      </c>
      <c r="GM1123" s="401">
        <f>GM1130</f>
        <v/>
      </c>
      <c r="GN1123" s="401">
        <f>GN1130</f>
        <v/>
      </c>
      <c r="GO1123" s="401">
        <f>GO1130</f>
        <v/>
      </c>
      <c r="GP1123" s="401">
        <f>GP1130</f>
        <v/>
      </c>
      <c r="GQ1123" s="401">
        <f>GQ1130</f>
        <v/>
      </c>
      <c r="GR1123" s="401">
        <f>GR1130</f>
        <v/>
      </c>
      <c r="GS1123" s="401">
        <f>GS1130</f>
        <v/>
      </c>
      <c r="GT1123" s="401">
        <f>GT1130</f>
        <v/>
      </c>
      <c r="GU1123" s="401">
        <f>GU1130</f>
        <v/>
      </c>
      <c r="GV1123" s="401">
        <f>GV1130</f>
        <v/>
      </c>
      <c r="GW1123" s="401">
        <f>GW1130</f>
        <v/>
      </c>
      <c r="GX1123" s="401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400" t="n">
        <v>51</v>
      </c>
      <c r="B1130" s="400">
        <f>B1121</f>
        <v/>
      </c>
      <c r="C1130" s="400">
        <f>A1121</f>
        <v/>
      </c>
      <c r="D1130" s="400">
        <f>ROW(A1121)</f>
        <v/>
      </c>
      <c r="E1130" s="400" t="n"/>
      <c r="F1130" s="400">
        <f>IF(F1121&lt;&gt;"",F1121,"")</f>
        <v/>
      </c>
      <c r="G1130" s="400">
        <f>IF(G1121&lt;&gt;"",G1121,"")</f>
        <v/>
      </c>
      <c r="H1130" s="400" t="n">
        <v>0</v>
      </c>
      <c r="I1130" s="400" t="n"/>
      <c r="J1130" s="400" t="n"/>
      <c r="K1130" s="400" t="n"/>
      <c r="L1130" s="400" t="n"/>
      <c r="M1130" s="400" t="n"/>
      <c r="N1130" s="400" t="n"/>
      <c r="O1130" s="400" t="n">
        <v>0</v>
      </c>
      <c r="P1130" s="400" t="n">
        <v>0</v>
      </c>
      <c r="Q1130" s="400" t="n">
        <v>0</v>
      </c>
      <c r="R1130" s="400" t="n">
        <v>0</v>
      </c>
      <c r="S1130" s="400" t="n">
        <v>0</v>
      </c>
      <c r="T1130" s="400" t="n">
        <v>0</v>
      </c>
      <c r="U1130" s="400" t="n">
        <v>0</v>
      </c>
      <c r="V1130" s="400" t="n">
        <v>0</v>
      </c>
      <c r="W1130" s="400" t="n">
        <v>0</v>
      </c>
      <c r="X1130" s="400" t="n">
        <v>0</v>
      </c>
      <c r="Y1130" s="400" t="n">
        <v>0</v>
      </c>
      <c r="Z1130" s="400" t="n"/>
      <c r="AA1130" s="400" t="n"/>
      <c r="AB1130" s="400" t="n"/>
      <c r="AC1130" s="400" t="n"/>
      <c r="AD1130" s="400" t="n"/>
      <c r="AE1130" s="400" t="n"/>
      <c r="AF1130" s="400" t="n"/>
      <c r="AG1130" s="400" t="n"/>
      <c r="AH1130" s="400" t="n"/>
      <c r="AI1130" s="400" t="n"/>
      <c r="AJ1130" s="400" t="n"/>
      <c r="AK1130" s="400" t="n"/>
      <c r="AL1130" s="400" t="n"/>
      <c r="AM1130" s="400" t="n"/>
      <c r="AN1130" s="400" t="n"/>
      <c r="AO1130" s="400">
        <f>ROUND(BX1130,0)</f>
        <v/>
      </c>
      <c r="AP1130" s="400">
        <f>ROUND(BY1130,0)</f>
        <v/>
      </c>
      <c r="AQ1130" s="400">
        <f>ROUND(BZ1130,0)</f>
        <v/>
      </c>
      <c r="AR1130" s="400">
        <f>ROUND(CA1130,0)</f>
        <v/>
      </c>
      <c r="AS1130" s="400">
        <f>ROUND(CB1130,0)</f>
        <v/>
      </c>
      <c r="AT1130" s="400">
        <f>ROUND(CC1130,0)</f>
        <v/>
      </c>
      <c r="AU1130" s="400">
        <f>ROUND(CD1130,0)</f>
        <v/>
      </c>
      <c r="AV1130" s="400">
        <f>ROUND(CE1130,0)</f>
        <v/>
      </c>
      <c r="AW1130" s="400">
        <f>ROUND(CF1130,0)</f>
        <v/>
      </c>
      <c r="AX1130" s="400">
        <f>ROUND(CG1130,0)</f>
        <v/>
      </c>
      <c r="AY1130" s="400">
        <f>ROUND(CH1130,0)</f>
        <v/>
      </c>
      <c r="AZ1130" s="400">
        <f>ROUND(CI1130,0)</f>
        <v/>
      </c>
      <c r="BA1130" s="400">
        <f>ROUND(CJ1130,0)</f>
        <v/>
      </c>
      <c r="BB1130" s="400">
        <f>ROUND(CK1130,0)</f>
        <v/>
      </c>
      <c r="BC1130" s="400">
        <f>ROUND(CL1130,0)</f>
        <v/>
      </c>
      <c r="BD1130" s="400">
        <f>ROUND(CM1130,0)</f>
        <v/>
      </c>
      <c r="BE1130" s="400" t="n"/>
      <c r="BF1130" s="400" t="n"/>
      <c r="BG1130" s="400" t="n"/>
      <c r="BH1130" s="400" t="n"/>
      <c r="BI1130" s="400" t="n"/>
      <c r="BJ1130" s="400" t="n"/>
      <c r="BK1130" s="400" t="n"/>
      <c r="BL1130" s="400" t="n"/>
      <c r="BM1130" s="400" t="n"/>
      <c r="BN1130" s="400" t="n"/>
      <c r="BO1130" s="400" t="n"/>
      <c r="BP1130" s="400" t="n"/>
      <c r="BQ1130" s="400" t="n"/>
      <c r="BR1130" s="400" t="n"/>
      <c r="BS1130" s="400" t="n"/>
      <c r="BT1130" s="400" t="n"/>
      <c r="BU1130" s="400" t="n"/>
      <c r="BV1130" s="400" t="n"/>
      <c r="BW1130" s="400" t="n"/>
      <c r="BX1130" s="400" t="n"/>
      <c r="BY1130" s="400" t="n"/>
      <c r="BZ1130" s="400" t="n"/>
      <c r="CA1130" s="400" t="n"/>
      <c r="CB1130" s="400" t="n"/>
      <c r="CC1130" s="400" t="n"/>
      <c r="CD1130" s="400" t="n"/>
      <c r="CE1130" s="400" t="n"/>
      <c r="CF1130" s="400" t="n"/>
      <c r="CG1130" s="400" t="n"/>
      <c r="CH1130" s="400" t="n"/>
      <c r="CI1130" s="400" t="n"/>
      <c r="CJ1130" s="400" t="n"/>
      <c r="CK1130" s="400" t="n"/>
      <c r="CL1130" s="400" t="n"/>
      <c r="CM1130" s="400" t="n"/>
      <c r="CN1130" s="400" t="n"/>
      <c r="CO1130" s="400" t="n"/>
      <c r="CP1130" s="400" t="n"/>
      <c r="CQ1130" s="400" t="n"/>
      <c r="CR1130" s="400" t="n"/>
      <c r="CS1130" s="400" t="n"/>
      <c r="CT1130" s="400" t="n"/>
      <c r="CU1130" s="400" t="n"/>
      <c r="CV1130" s="400" t="n"/>
      <c r="CW1130" s="400" t="n"/>
      <c r="CX1130" s="400" t="n"/>
      <c r="CY1130" s="400" t="n"/>
      <c r="CZ1130" s="400" t="n"/>
      <c r="DA1130" s="400" t="n"/>
      <c r="DB1130" s="400" t="n"/>
      <c r="DC1130" s="400" t="n"/>
      <c r="DD1130" s="400" t="n"/>
      <c r="DE1130" s="400" t="n"/>
      <c r="DF1130" s="400" t="n"/>
      <c r="DG1130" s="401" t="n"/>
      <c r="DH1130" s="401" t="n"/>
      <c r="DI1130" s="401" t="n"/>
      <c r="DJ1130" s="401" t="n"/>
      <c r="DK1130" s="401" t="n"/>
      <c r="DL1130" s="401" t="n"/>
      <c r="DM1130" s="401" t="n"/>
      <c r="DN1130" s="401" t="n"/>
      <c r="DO1130" s="401" t="n"/>
      <c r="DP1130" s="401" t="n"/>
      <c r="DQ1130" s="401" t="n"/>
      <c r="DR1130" s="401" t="n"/>
      <c r="DS1130" s="401" t="n"/>
      <c r="DT1130" s="401" t="n"/>
      <c r="DU1130" s="401" t="n"/>
      <c r="DV1130" s="401" t="n"/>
      <c r="DW1130" s="401" t="n"/>
      <c r="DX1130" s="401" t="n"/>
      <c r="DY1130" s="401" t="n"/>
      <c r="DZ1130" s="401" t="n"/>
      <c r="EA1130" s="401" t="n"/>
      <c r="EB1130" s="401" t="n"/>
      <c r="EC1130" s="401" t="n"/>
      <c r="ED1130" s="401" t="n"/>
      <c r="EE1130" s="401" t="n"/>
      <c r="EF1130" s="401" t="n"/>
      <c r="EG1130" s="401" t="n"/>
      <c r="EH1130" s="401" t="n"/>
      <c r="EI1130" s="401" t="n"/>
      <c r="EJ1130" s="401" t="n"/>
      <c r="EK1130" s="401" t="n"/>
      <c r="EL1130" s="401" t="n"/>
      <c r="EM1130" s="401" t="n"/>
      <c r="EN1130" s="401" t="n"/>
      <c r="EO1130" s="401" t="n"/>
      <c r="EP1130" s="401" t="n"/>
      <c r="EQ1130" s="401" t="n"/>
      <c r="ER1130" s="401" t="n"/>
      <c r="ES1130" s="401" t="n"/>
      <c r="ET1130" s="401" t="n"/>
      <c r="EU1130" s="401" t="n"/>
      <c r="EV1130" s="401" t="n"/>
      <c r="EW1130" s="401" t="n"/>
      <c r="EX1130" s="401" t="n"/>
      <c r="EY1130" s="401" t="n"/>
      <c r="EZ1130" s="401" t="n"/>
      <c r="FA1130" s="401" t="n"/>
      <c r="FB1130" s="401" t="n"/>
      <c r="FC1130" s="401" t="n"/>
      <c r="FD1130" s="401" t="n"/>
      <c r="FE1130" s="401" t="n"/>
      <c r="FF1130" s="401" t="n"/>
      <c r="FG1130" s="401" t="n"/>
      <c r="FH1130" s="401" t="n"/>
      <c r="FI1130" s="401" t="n"/>
      <c r="FJ1130" s="401" t="n"/>
      <c r="FK1130" s="401" t="n"/>
      <c r="FL1130" s="401" t="n"/>
      <c r="FM1130" s="401" t="n"/>
      <c r="FN1130" s="401" t="n"/>
      <c r="FO1130" s="401" t="n"/>
      <c r="FP1130" s="401" t="n"/>
      <c r="FQ1130" s="401" t="n"/>
      <c r="FR1130" s="401" t="n"/>
      <c r="FS1130" s="401" t="n"/>
      <c r="FT1130" s="401" t="n"/>
      <c r="FU1130" s="401" t="n"/>
      <c r="FV1130" s="401" t="n"/>
      <c r="FW1130" s="401" t="n"/>
      <c r="FX1130" s="401" t="n"/>
      <c r="FY1130" s="401" t="n"/>
      <c r="FZ1130" s="401" t="n"/>
      <c r="GA1130" s="401" t="n"/>
      <c r="GB1130" s="401" t="n"/>
      <c r="GC1130" s="401" t="n"/>
      <c r="GD1130" s="401" t="n"/>
      <c r="GE1130" s="401" t="n"/>
      <c r="GF1130" s="401" t="n"/>
      <c r="GG1130" s="401" t="n"/>
      <c r="GH1130" s="401" t="n"/>
      <c r="GI1130" s="401" t="n"/>
      <c r="GJ1130" s="401" t="n"/>
      <c r="GK1130" s="401" t="n"/>
      <c r="GL1130" s="401" t="n"/>
      <c r="GM1130" s="401" t="n"/>
      <c r="GN1130" s="401" t="n"/>
      <c r="GO1130" s="401" t="n"/>
      <c r="GP1130" s="401" t="n"/>
      <c r="GQ1130" s="401" t="n"/>
      <c r="GR1130" s="401" t="n"/>
      <c r="GS1130" s="401" t="n"/>
      <c r="GT1130" s="401" t="n"/>
      <c r="GU1130" s="401" t="n"/>
      <c r="GV1130" s="401" t="n"/>
      <c r="GW1130" s="401" t="n"/>
      <c r="GX1130" s="401" t="n">
        <v>0</v>
      </c>
    </row>
    <row r="1131"/>
    <row r="1132">
      <c r="A1132" s="402" t="n">
        <v>50</v>
      </c>
      <c r="B1132" s="402" t="n">
        <v>0</v>
      </c>
      <c r="C1132" s="402" t="n">
        <v>0</v>
      </c>
      <c r="D1132" s="402" t="n">
        <v>1</v>
      </c>
      <c r="E1132" s="402" t="n">
        <v>201</v>
      </c>
      <c r="F1132" s="402">
        <f>ROUND(Source!O1130,O1132)</f>
        <v/>
      </c>
      <c r="G1132" s="402" t="inlineStr">
        <is>
          <t>ПЗ</t>
        </is>
      </c>
      <c r="H1132" s="402" t="inlineStr">
        <is>
          <t>Прямые затраты</t>
        </is>
      </c>
      <c r="I1132" s="402" t="n"/>
      <c r="J1132" s="402" t="n"/>
      <c r="K1132" s="402" t="n">
        <v>201</v>
      </c>
      <c r="L1132" s="402" t="n">
        <v>1</v>
      </c>
      <c r="M1132" s="402" t="n">
        <v>3</v>
      </c>
      <c r="N1132" s="402" t="inlineStr"/>
      <c r="O1132" s="402" t="n">
        <v>0</v>
      </c>
      <c r="P1132" s="402" t="n"/>
      <c r="Q1132" s="402" t="n"/>
      <c r="R1132" s="402" t="n"/>
      <c r="S1132" s="402" t="n"/>
      <c r="T1132" s="402" t="n"/>
      <c r="U1132" s="402" t="n"/>
      <c r="V1132" s="402" t="n"/>
      <c r="W1132" s="402" t="n">
        <v>0</v>
      </c>
      <c r="X1132" s="402" t="n">
        <v>1</v>
      </c>
      <c r="Y1132" s="402" t="n">
        <v>0</v>
      </c>
      <c r="Z1132" s="402" t="n"/>
      <c r="AA1132" s="402" t="n"/>
      <c r="AB1132" s="402" t="n"/>
    </row>
    <row r="1133">
      <c r="A1133" s="402" t="n">
        <v>50</v>
      </c>
      <c r="B1133" s="402" t="n">
        <v>0</v>
      </c>
      <c r="C1133" s="402" t="n">
        <v>0</v>
      </c>
      <c r="D1133" s="402" t="n">
        <v>1</v>
      </c>
      <c r="E1133" s="402" t="n">
        <v>202</v>
      </c>
      <c r="F1133" s="402">
        <f>ROUND(Source!P1130,O1133)</f>
        <v/>
      </c>
      <c r="G1133" s="402" t="inlineStr">
        <is>
          <t>СтМатОб</t>
        </is>
      </c>
      <c r="H1133" s="402" t="inlineStr">
        <is>
          <t>Стоимость материальных ресурсов (всего)</t>
        </is>
      </c>
      <c r="I1133" s="402" t="n"/>
      <c r="J1133" s="402" t="n"/>
      <c r="K1133" s="402" t="n">
        <v>202</v>
      </c>
      <c r="L1133" s="402" t="n">
        <v>2</v>
      </c>
      <c r="M1133" s="402" t="n">
        <v>3</v>
      </c>
      <c r="N1133" s="402" t="inlineStr"/>
      <c r="O1133" s="402" t="n">
        <v>0</v>
      </c>
      <c r="P1133" s="402" t="n"/>
      <c r="Q1133" s="402" t="n"/>
      <c r="R1133" s="402" t="n"/>
      <c r="S1133" s="402" t="n"/>
      <c r="T1133" s="402" t="n"/>
      <c r="U1133" s="402" t="n"/>
      <c r="V1133" s="402" t="n"/>
      <c r="W1133" s="402" t="n">
        <v>0</v>
      </c>
      <c r="X1133" s="402" t="n">
        <v>1</v>
      </c>
      <c r="Y1133" s="402" t="n">
        <v>0</v>
      </c>
      <c r="Z1133" s="402" t="n"/>
      <c r="AA1133" s="402" t="n"/>
      <c r="AB1133" s="402" t="n"/>
    </row>
    <row r="1134">
      <c r="A1134" s="402" t="n">
        <v>50</v>
      </c>
      <c r="B1134" s="402" t="n">
        <v>0</v>
      </c>
      <c r="C1134" s="402" t="n">
        <v>0</v>
      </c>
      <c r="D1134" s="402" t="n">
        <v>1</v>
      </c>
      <c r="E1134" s="402" t="n">
        <v>222</v>
      </c>
      <c r="F1134" s="402">
        <f>ROUND(Source!AO1130,O1134)</f>
        <v/>
      </c>
      <c r="G1134" s="402" t="inlineStr">
        <is>
          <t>СтМатОбЗак</t>
        </is>
      </c>
      <c r="H1134" s="402" t="inlineStr">
        <is>
          <t>Стоимость материалов и оборудования заказчика</t>
        </is>
      </c>
      <c r="I1134" s="402" t="n"/>
      <c r="J1134" s="402" t="n"/>
      <c r="K1134" s="402" t="n">
        <v>222</v>
      </c>
      <c r="L1134" s="402" t="n">
        <v>3</v>
      </c>
      <c r="M1134" s="402" t="n">
        <v>3</v>
      </c>
      <c r="N1134" s="402" t="inlineStr"/>
      <c r="O1134" s="402" t="n">
        <v>0</v>
      </c>
      <c r="P1134" s="402" t="n"/>
      <c r="Q1134" s="402" t="n"/>
      <c r="R1134" s="402" t="n"/>
      <c r="S1134" s="402" t="n"/>
      <c r="T1134" s="402" t="n"/>
      <c r="U1134" s="402" t="n"/>
      <c r="V1134" s="402" t="n"/>
      <c r="W1134" s="402" t="n">
        <v>0</v>
      </c>
      <c r="X1134" s="402" t="n">
        <v>1</v>
      </c>
      <c r="Y1134" s="402" t="n">
        <v>0</v>
      </c>
      <c r="Z1134" s="402" t="n"/>
      <c r="AA1134" s="402" t="n"/>
      <c r="AB1134" s="402" t="n"/>
    </row>
    <row r="1135">
      <c r="A1135" s="402" t="n">
        <v>50</v>
      </c>
      <c r="B1135" s="402" t="n">
        <v>0</v>
      </c>
      <c r="C1135" s="402" t="n">
        <v>0</v>
      </c>
      <c r="D1135" s="402" t="n">
        <v>1</v>
      </c>
      <c r="E1135" s="402" t="n">
        <v>225</v>
      </c>
      <c r="F1135" s="402">
        <f>ROUND(Source!AV1130,O1135)</f>
        <v/>
      </c>
      <c r="G1135" s="402" t="inlineStr">
        <is>
          <t>СтМатОбПод</t>
        </is>
      </c>
      <c r="H1135" s="402" t="inlineStr">
        <is>
          <t>Стоимость материалов и оборудования подрядчика</t>
        </is>
      </c>
      <c r="I1135" s="402" t="n"/>
      <c r="J1135" s="402" t="n"/>
      <c r="K1135" s="402" t="n">
        <v>225</v>
      </c>
      <c r="L1135" s="402" t="n">
        <v>4</v>
      </c>
      <c r="M1135" s="402" t="n">
        <v>3</v>
      </c>
      <c r="N1135" s="402" t="inlineStr"/>
      <c r="O1135" s="402" t="n">
        <v>0</v>
      </c>
      <c r="P1135" s="402" t="n"/>
      <c r="Q1135" s="402" t="n"/>
      <c r="R1135" s="402" t="n"/>
      <c r="S1135" s="402" t="n"/>
      <c r="T1135" s="402" t="n"/>
      <c r="U1135" s="402" t="n"/>
      <c r="V1135" s="402" t="n"/>
      <c r="W1135" s="402" t="n">
        <v>0</v>
      </c>
      <c r="X1135" s="402" t="n">
        <v>1</v>
      </c>
      <c r="Y1135" s="402" t="n">
        <v>0</v>
      </c>
      <c r="Z1135" s="402" t="n"/>
      <c r="AA1135" s="402" t="n"/>
      <c r="AB1135" s="402" t="n"/>
    </row>
    <row r="1136">
      <c r="A1136" s="402" t="n">
        <v>50</v>
      </c>
      <c r="B1136" s="402" t="n">
        <v>0</v>
      </c>
      <c r="C1136" s="402" t="n">
        <v>0</v>
      </c>
      <c r="D1136" s="402" t="n">
        <v>1</v>
      </c>
      <c r="E1136" s="402" t="n">
        <v>226</v>
      </c>
      <c r="F1136" s="402">
        <f>ROUND(Source!AW1130,O1136)</f>
        <v/>
      </c>
      <c r="G1136" s="402" t="inlineStr">
        <is>
          <t>СтМат</t>
        </is>
      </c>
      <c r="H1136" s="402" t="inlineStr">
        <is>
          <t>Стоимость материалов (всего)</t>
        </is>
      </c>
      <c r="I1136" s="402" t="n"/>
      <c r="J1136" s="402" t="n"/>
      <c r="K1136" s="402" t="n">
        <v>226</v>
      </c>
      <c r="L1136" s="402" t="n">
        <v>5</v>
      </c>
      <c r="M1136" s="402" t="n">
        <v>3</v>
      </c>
      <c r="N1136" s="402" t="inlineStr"/>
      <c r="O1136" s="402" t="n">
        <v>0</v>
      </c>
      <c r="P1136" s="402" t="n"/>
      <c r="Q1136" s="402" t="n"/>
      <c r="R1136" s="402" t="n"/>
      <c r="S1136" s="402" t="n"/>
      <c r="T1136" s="402" t="n"/>
      <c r="U1136" s="402" t="n"/>
      <c r="V1136" s="402" t="n"/>
      <c r="W1136" s="402" t="n">
        <v>0</v>
      </c>
      <c r="X1136" s="402" t="n">
        <v>1</v>
      </c>
      <c r="Y1136" s="402" t="n">
        <v>0</v>
      </c>
      <c r="Z1136" s="402" t="n"/>
      <c r="AA1136" s="402" t="n"/>
      <c r="AB1136" s="402" t="n"/>
    </row>
    <row r="1137">
      <c r="A1137" s="402" t="n">
        <v>50</v>
      </c>
      <c r="B1137" s="402" t="n">
        <v>0</v>
      </c>
      <c r="C1137" s="402" t="n">
        <v>0</v>
      </c>
      <c r="D1137" s="402" t="n">
        <v>1</v>
      </c>
      <c r="E1137" s="402" t="n">
        <v>227</v>
      </c>
      <c r="F1137" s="402">
        <f>ROUND(Source!AX1130,O1137)</f>
        <v/>
      </c>
      <c r="G1137" s="402" t="inlineStr">
        <is>
          <t>СтМатЗак</t>
        </is>
      </c>
      <c r="H1137" s="402" t="inlineStr">
        <is>
          <t>Стоимость материалов заказчика</t>
        </is>
      </c>
      <c r="I1137" s="402" t="n"/>
      <c r="J1137" s="402" t="n"/>
      <c r="K1137" s="402" t="n">
        <v>227</v>
      </c>
      <c r="L1137" s="402" t="n">
        <v>6</v>
      </c>
      <c r="M1137" s="402" t="n">
        <v>3</v>
      </c>
      <c r="N1137" s="402" t="inlineStr"/>
      <c r="O1137" s="402" t="n">
        <v>0</v>
      </c>
      <c r="P1137" s="402" t="n"/>
      <c r="Q1137" s="402" t="n"/>
      <c r="R1137" s="402" t="n"/>
      <c r="S1137" s="402" t="n"/>
      <c r="T1137" s="402" t="n"/>
      <c r="U1137" s="402" t="n"/>
      <c r="V1137" s="402" t="n"/>
      <c r="W1137" s="402" t="n">
        <v>0</v>
      </c>
      <c r="X1137" s="402" t="n">
        <v>1</v>
      </c>
      <c r="Y1137" s="402" t="n">
        <v>0</v>
      </c>
      <c r="Z1137" s="402" t="n"/>
      <c r="AA1137" s="402" t="n"/>
      <c r="AB1137" s="402" t="n"/>
    </row>
    <row r="1138">
      <c r="A1138" s="402" t="n">
        <v>50</v>
      </c>
      <c r="B1138" s="402" t="n">
        <v>0</v>
      </c>
      <c r="C1138" s="402" t="n">
        <v>0</v>
      </c>
      <c r="D1138" s="402" t="n">
        <v>1</v>
      </c>
      <c r="E1138" s="402" t="n">
        <v>228</v>
      </c>
      <c r="F1138" s="402">
        <f>ROUND(Source!AY1130,O1138)</f>
        <v/>
      </c>
      <c r="G1138" s="402" t="inlineStr">
        <is>
          <t>СтМатПод</t>
        </is>
      </c>
      <c r="H1138" s="402" t="inlineStr">
        <is>
          <t>Стоимость материалов подрядчика</t>
        </is>
      </c>
      <c r="I1138" s="402" t="n"/>
      <c r="J1138" s="402" t="n"/>
      <c r="K1138" s="402" t="n">
        <v>228</v>
      </c>
      <c r="L1138" s="402" t="n">
        <v>7</v>
      </c>
      <c r="M1138" s="402" t="n">
        <v>3</v>
      </c>
      <c r="N1138" s="402" t="inlineStr"/>
      <c r="O1138" s="402" t="n">
        <v>0</v>
      </c>
      <c r="P1138" s="402" t="n"/>
      <c r="Q1138" s="402" t="n"/>
      <c r="R1138" s="402" t="n"/>
      <c r="S1138" s="402" t="n"/>
      <c r="T1138" s="402" t="n"/>
      <c r="U1138" s="402" t="n"/>
      <c r="V1138" s="402" t="n"/>
      <c r="W1138" s="402" t="n">
        <v>0</v>
      </c>
      <c r="X1138" s="402" t="n">
        <v>1</v>
      </c>
      <c r="Y1138" s="402" t="n">
        <v>0</v>
      </c>
      <c r="Z1138" s="402" t="n"/>
      <c r="AA1138" s="402" t="n"/>
      <c r="AB1138" s="402" t="n"/>
    </row>
    <row r="1139">
      <c r="A1139" s="402" t="n">
        <v>50</v>
      </c>
      <c r="B1139" s="402" t="n">
        <v>0</v>
      </c>
      <c r="C1139" s="402" t="n">
        <v>0</v>
      </c>
      <c r="D1139" s="402" t="n">
        <v>1</v>
      </c>
      <c r="E1139" s="402" t="n">
        <v>216</v>
      </c>
      <c r="F1139" s="402">
        <f>ROUND(Source!AP1130,O1139)</f>
        <v/>
      </c>
      <c r="G1139" s="402" t="inlineStr">
        <is>
          <t>Оборуд</t>
        </is>
      </c>
      <c r="H1139" s="402" t="inlineStr">
        <is>
          <t>Стоимость оборудования (всего)</t>
        </is>
      </c>
      <c r="I1139" s="402" t="n"/>
      <c r="J1139" s="402" t="n"/>
      <c r="K1139" s="402" t="n">
        <v>216</v>
      </c>
      <c r="L1139" s="402" t="n">
        <v>8</v>
      </c>
      <c r="M1139" s="402" t="n">
        <v>3</v>
      </c>
      <c r="N1139" s="402" t="inlineStr"/>
      <c r="O1139" s="402" t="n">
        <v>0</v>
      </c>
      <c r="P1139" s="402" t="n"/>
      <c r="Q1139" s="402" t="n"/>
      <c r="R1139" s="402" t="n"/>
      <c r="S1139" s="402" t="n"/>
      <c r="T1139" s="402" t="n"/>
      <c r="U1139" s="402" t="n"/>
      <c r="V1139" s="402" t="n"/>
      <c r="W1139" s="402" t="n">
        <v>0</v>
      </c>
      <c r="X1139" s="402" t="n">
        <v>1</v>
      </c>
      <c r="Y1139" s="402" t="n">
        <v>0</v>
      </c>
      <c r="Z1139" s="402" t="n"/>
      <c r="AA1139" s="402" t="n"/>
      <c r="AB1139" s="402" t="n"/>
    </row>
    <row r="1140">
      <c r="A1140" s="402" t="n">
        <v>50</v>
      </c>
      <c r="B1140" s="402" t="n">
        <v>0</v>
      </c>
      <c r="C1140" s="402" t="n">
        <v>0</v>
      </c>
      <c r="D1140" s="402" t="n">
        <v>1</v>
      </c>
      <c r="E1140" s="402" t="n">
        <v>223</v>
      </c>
      <c r="F1140" s="402">
        <f>ROUND(Source!AQ1130,O1140)</f>
        <v/>
      </c>
      <c r="G1140" s="402" t="inlineStr">
        <is>
          <t>ОборудЗак</t>
        </is>
      </c>
      <c r="H1140" s="402" t="inlineStr">
        <is>
          <t>Стоимость оборудования заказчика</t>
        </is>
      </c>
      <c r="I1140" s="402" t="n"/>
      <c r="J1140" s="402" t="n"/>
      <c r="K1140" s="402" t="n">
        <v>223</v>
      </c>
      <c r="L1140" s="402" t="n">
        <v>9</v>
      </c>
      <c r="M1140" s="402" t="n">
        <v>3</v>
      </c>
      <c r="N1140" s="402" t="inlineStr"/>
      <c r="O1140" s="402" t="n">
        <v>0</v>
      </c>
      <c r="P1140" s="402" t="n"/>
      <c r="Q1140" s="402" t="n"/>
      <c r="R1140" s="402" t="n"/>
      <c r="S1140" s="402" t="n"/>
      <c r="T1140" s="402" t="n"/>
      <c r="U1140" s="402" t="n"/>
      <c r="V1140" s="402" t="n"/>
      <c r="W1140" s="402" t="n">
        <v>0</v>
      </c>
      <c r="X1140" s="402" t="n">
        <v>1</v>
      </c>
      <c r="Y1140" s="402" t="n">
        <v>0</v>
      </c>
      <c r="Z1140" s="402" t="n"/>
      <c r="AA1140" s="402" t="n"/>
      <c r="AB1140" s="402" t="n"/>
    </row>
    <row r="1141">
      <c r="A1141" s="402" t="n">
        <v>50</v>
      </c>
      <c r="B1141" s="402" t="n">
        <v>0</v>
      </c>
      <c r="C1141" s="402" t="n">
        <v>0</v>
      </c>
      <c r="D1141" s="402" t="n">
        <v>1</v>
      </c>
      <c r="E1141" s="402" t="n">
        <v>229</v>
      </c>
      <c r="F1141" s="402">
        <f>ROUND(Source!AZ1130,O1141)</f>
        <v/>
      </c>
      <c r="G1141" s="402" t="inlineStr">
        <is>
          <t>ОборудПод</t>
        </is>
      </c>
      <c r="H1141" s="402" t="inlineStr">
        <is>
          <t>Стоимость оборудования подрядчика</t>
        </is>
      </c>
      <c r="I1141" s="402" t="n"/>
      <c r="J1141" s="402" t="n"/>
      <c r="K1141" s="402" t="n">
        <v>229</v>
      </c>
      <c r="L1141" s="402" t="n">
        <v>10</v>
      </c>
      <c r="M1141" s="402" t="n">
        <v>3</v>
      </c>
      <c r="N1141" s="402" t="inlineStr"/>
      <c r="O1141" s="402" t="n">
        <v>0</v>
      </c>
      <c r="P1141" s="402" t="n"/>
      <c r="Q1141" s="402" t="n"/>
      <c r="R1141" s="402" t="n"/>
      <c r="S1141" s="402" t="n"/>
      <c r="T1141" s="402" t="n"/>
      <c r="U1141" s="402" t="n"/>
      <c r="V1141" s="402" t="n"/>
      <c r="W1141" s="402" t="n">
        <v>0</v>
      </c>
      <c r="X1141" s="402" t="n">
        <v>1</v>
      </c>
      <c r="Y1141" s="402" t="n">
        <v>0</v>
      </c>
      <c r="Z1141" s="402" t="n"/>
      <c r="AA1141" s="402" t="n"/>
      <c r="AB1141" s="402" t="n"/>
    </row>
    <row r="1142">
      <c r="A1142" s="402" t="n">
        <v>50</v>
      </c>
      <c r="B1142" s="402" t="n">
        <v>0</v>
      </c>
      <c r="C1142" s="402" t="n">
        <v>0</v>
      </c>
      <c r="D1142" s="402" t="n">
        <v>1</v>
      </c>
      <c r="E1142" s="402" t="n">
        <v>203</v>
      </c>
      <c r="F1142" s="402">
        <f>ROUND(Source!Q1130,O1142)</f>
        <v/>
      </c>
      <c r="G1142" s="402" t="inlineStr">
        <is>
          <t>ЭММ</t>
        </is>
      </c>
      <c r="H1142" s="402" t="inlineStr">
        <is>
          <t>Эксплуатация машин</t>
        </is>
      </c>
      <c r="I1142" s="402" t="n"/>
      <c r="J1142" s="402" t="n"/>
      <c r="K1142" s="402" t="n">
        <v>203</v>
      </c>
      <c r="L1142" s="402" t="n">
        <v>11</v>
      </c>
      <c r="M1142" s="402" t="n">
        <v>3</v>
      </c>
      <c r="N1142" s="402" t="inlineStr"/>
      <c r="O1142" s="402" t="n">
        <v>0</v>
      </c>
      <c r="P1142" s="402" t="n"/>
      <c r="Q1142" s="402" t="n"/>
      <c r="R1142" s="402" t="n"/>
      <c r="S1142" s="402" t="n"/>
      <c r="T1142" s="402" t="n"/>
      <c r="U1142" s="402" t="n"/>
      <c r="V1142" s="402" t="n"/>
      <c r="W1142" s="402" t="n">
        <v>0</v>
      </c>
      <c r="X1142" s="402" t="n">
        <v>1</v>
      </c>
      <c r="Y1142" s="402" t="n">
        <v>0</v>
      </c>
      <c r="Z1142" s="402" t="n"/>
      <c r="AA1142" s="402" t="n"/>
      <c r="AB1142" s="402" t="n"/>
    </row>
    <row r="1143">
      <c r="A1143" s="402" t="n">
        <v>50</v>
      </c>
      <c r="B1143" s="402" t="n">
        <v>0</v>
      </c>
      <c r="C1143" s="402" t="n">
        <v>0</v>
      </c>
      <c r="D1143" s="402" t="n">
        <v>1</v>
      </c>
      <c r="E1143" s="402" t="n">
        <v>231</v>
      </c>
      <c r="F1143" s="402">
        <f>ROUND(Source!BB1130,O1143)</f>
        <v/>
      </c>
      <c r="G1143" s="402" t="inlineStr">
        <is>
          <t>ЭММсНРиСП</t>
        </is>
      </c>
      <c r="H1143" s="402" t="inlineStr">
        <is>
          <t>Эксплуатация машин по ТСН-2001.16</t>
        </is>
      </c>
      <c r="I1143" s="402" t="n"/>
      <c r="J1143" s="402" t="n"/>
      <c r="K1143" s="402" t="n">
        <v>231</v>
      </c>
      <c r="L1143" s="402" t="n">
        <v>12</v>
      </c>
      <c r="M1143" s="402" t="n">
        <v>3</v>
      </c>
      <c r="N1143" s="402" t="inlineStr"/>
      <c r="O1143" s="402" t="n">
        <v>0</v>
      </c>
      <c r="P1143" s="402" t="n"/>
      <c r="Q1143" s="402" t="n"/>
      <c r="R1143" s="402" t="n"/>
      <c r="S1143" s="402" t="n"/>
      <c r="T1143" s="402" t="n"/>
      <c r="U1143" s="402" t="n"/>
      <c r="V1143" s="402" t="n"/>
      <c r="W1143" s="402" t="n">
        <v>0</v>
      </c>
      <c r="X1143" s="402" t="n">
        <v>1</v>
      </c>
      <c r="Y1143" s="402" t="n">
        <v>0</v>
      </c>
      <c r="Z1143" s="402" t="n"/>
      <c r="AA1143" s="402" t="n"/>
      <c r="AB1143" s="402" t="n"/>
    </row>
    <row r="1144">
      <c r="A1144" s="402" t="n">
        <v>50</v>
      </c>
      <c r="B1144" s="402" t="n">
        <v>0</v>
      </c>
      <c r="C1144" s="402" t="n">
        <v>0</v>
      </c>
      <c r="D1144" s="402" t="n">
        <v>1</v>
      </c>
      <c r="E1144" s="402" t="n">
        <v>204</v>
      </c>
      <c r="F1144" s="402">
        <f>ROUND(Source!R1130,O1144)</f>
        <v/>
      </c>
      <c r="G1144" s="402" t="inlineStr">
        <is>
          <t>ЗПМ</t>
        </is>
      </c>
      <c r="H1144" s="402" t="inlineStr">
        <is>
          <t>ЗП машинистов</t>
        </is>
      </c>
      <c r="I1144" s="402" t="n"/>
      <c r="J1144" s="402" t="n"/>
      <c r="K1144" s="402" t="n">
        <v>204</v>
      </c>
      <c r="L1144" s="402" t="n">
        <v>13</v>
      </c>
      <c r="M1144" s="402" t="n">
        <v>3</v>
      </c>
      <c r="N1144" s="402" t="inlineStr"/>
      <c r="O1144" s="402" t="n">
        <v>0</v>
      </c>
      <c r="P1144" s="402" t="n"/>
      <c r="Q1144" s="402" t="n"/>
      <c r="R1144" s="402" t="n"/>
      <c r="S1144" s="402" t="n"/>
      <c r="T1144" s="402" t="n"/>
      <c r="U1144" s="402" t="n"/>
      <c r="V1144" s="402" t="n"/>
      <c r="W1144" s="402" t="n">
        <v>0</v>
      </c>
      <c r="X1144" s="402" t="n">
        <v>1</v>
      </c>
      <c r="Y1144" s="402" t="n">
        <v>0</v>
      </c>
      <c r="Z1144" s="402" t="n"/>
      <c r="AA1144" s="402" t="n"/>
      <c r="AB1144" s="402" t="n"/>
    </row>
    <row r="1145">
      <c r="A1145" s="402" t="n">
        <v>50</v>
      </c>
      <c r="B1145" s="402" t="n">
        <v>0</v>
      </c>
      <c r="C1145" s="402" t="n">
        <v>0</v>
      </c>
      <c r="D1145" s="402" t="n">
        <v>1</v>
      </c>
      <c r="E1145" s="402" t="n">
        <v>205</v>
      </c>
      <c r="F1145" s="402">
        <f>ROUND(Source!S1130,O1145)</f>
        <v/>
      </c>
      <c r="G1145" s="402" t="inlineStr">
        <is>
          <t>ОЗП</t>
        </is>
      </c>
      <c r="H1145" s="402" t="inlineStr">
        <is>
          <t>Основная ЗП рабочих</t>
        </is>
      </c>
      <c r="I1145" s="402" t="n"/>
      <c r="J1145" s="402" t="n"/>
      <c r="K1145" s="402" t="n">
        <v>205</v>
      </c>
      <c r="L1145" s="402" t="n">
        <v>14</v>
      </c>
      <c r="M1145" s="402" t="n">
        <v>3</v>
      </c>
      <c r="N1145" s="402" t="inlineStr"/>
      <c r="O1145" s="402" t="n">
        <v>0</v>
      </c>
      <c r="P1145" s="402" t="n"/>
      <c r="Q1145" s="402" t="n"/>
      <c r="R1145" s="402" t="n"/>
      <c r="S1145" s="402" t="n"/>
      <c r="T1145" s="402" t="n"/>
      <c r="U1145" s="402" t="n"/>
      <c r="V1145" s="402" t="n"/>
      <c r="W1145" s="402" t="n">
        <v>0</v>
      </c>
      <c r="X1145" s="402" t="n">
        <v>1</v>
      </c>
      <c r="Y1145" s="402" t="n">
        <v>0</v>
      </c>
      <c r="Z1145" s="402" t="n"/>
      <c r="AA1145" s="402" t="n"/>
      <c r="AB1145" s="402" t="n"/>
    </row>
    <row r="1146">
      <c r="A1146" s="402" t="n">
        <v>50</v>
      </c>
      <c r="B1146" s="402" t="n">
        <v>0</v>
      </c>
      <c r="C1146" s="402" t="n">
        <v>0</v>
      </c>
      <c r="D1146" s="402" t="n">
        <v>1</v>
      </c>
      <c r="E1146" s="402" t="n">
        <v>232</v>
      </c>
      <c r="F1146" s="402">
        <f>ROUND(Source!BC1130,O1146)</f>
        <v/>
      </c>
      <c r="G1146" s="402" t="inlineStr">
        <is>
          <t>ОЗПсНРиСП</t>
        </is>
      </c>
      <c r="H1146" s="402" t="inlineStr">
        <is>
          <t>Основная ЗП рабочих по ТСН-2001.16</t>
        </is>
      </c>
      <c r="I1146" s="402" t="n"/>
      <c r="J1146" s="402" t="n"/>
      <c r="K1146" s="402" t="n">
        <v>232</v>
      </c>
      <c r="L1146" s="402" t="n">
        <v>15</v>
      </c>
      <c r="M1146" s="402" t="n">
        <v>3</v>
      </c>
      <c r="N1146" s="402" t="inlineStr"/>
      <c r="O1146" s="402" t="n">
        <v>0</v>
      </c>
      <c r="P1146" s="402" t="n"/>
      <c r="Q1146" s="402" t="n"/>
      <c r="R1146" s="402" t="n"/>
      <c r="S1146" s="402" t="n"/>
      <c r="T1146" s="402" t="n"/>
      <c r="U1146" s="402" t="n"/>
      <c r="V1146" s="402" t="n"/>
      <c r="W1146" s="402" t="n">
        <v>0</v>
      </c>
      <c r="X1146" s="402" t="n">
        <v>1</v>
      </c>
      <c r="Y1146" s="402" t="n">
        <v>0</v>
      </c>
      <c r="Z1146" s="402" t="n"/>
      <c r="AA1146" s="402" t="n"/>
      <c r="AB1146" s="402" t="n"/>
    </row>
    <row r="1147">
      <c r="A1147" s="402" t="n">
        <v>50</v>
      </c>
      <c r="B1147" s="402" t="n">
        <v>0</v>
      </c>
      <c r="C1147" s="402" t="n">
        <v>0</v>
      </c>
      <c r="D1147" s="402" t="n">
        <v>1</v>
      </c>
      <c r="E1147" s="402" t="n">
        <v>214</v>
      </c>
      <c r="F1147" s="402">
        <f>ROUND(Source!AS1130,O1147)</f>
        <v/>
      </c>
      <c r="G1147" s="402" t="inlineStr">
        <is>
          <t>Строит</t>
        </is>
      </c>
      <c r="H1147" s="402" t="inlineStr">
        <is>
          <t>Строительные работы с НР и СП</t>
        </is>
      </c>
      <c r="I1147" s="402" t="n"/>
      <c r="J1147" s="402" t="n"/>
      <c r="K1147" s="402" t="n">
        <v>214</v>
      </c>
      <c r="L1147" s="402" t="n">
        <v>16</v>
      </c>
      <c r="M1147" s="402" t="n">
        <v>3</v>
      </c>
      <c r="N1147" s="402" t="inlineStr"/>
      <c r="O1147" s="402" t="n">
        <v>0</v>
      </c>
      <c r="P1147" s="402" t="n"/>
      <c r="Q1147" s="402" t="n"/>
      <c r="R1147" s="402" t="n"/>
      <c r="S1147" s="402" t="n"/>
      <c r="T1147" s="402" t="n"/>
      <c r="U1147" s="402" t="n"/>
      <c r="V1147" s="402" t="n"/>
      <c r="W1147" s="402" t="n">
        <v>0</v>
      </c>
      <c r="X1147" s="402" t="n">
        <v>1</v>
      </c>
      <c r="Y1147" s="402" t="n">
        <v>0</v>
      </c>
      <c r="Z1147" s="402" t="n"/>
      <c r="AA1147" s="402" t="n"/>
      <c r="AB1147" s="402" t="n"/>
    </row>
    <row r="1148">
      <c r="A1148" s="402" t="n">
        <v>50</v>
      </c>
      <c r="B1148" s="402" t="n">
        <v>0</v>
      </c>
      <c r="C1148" s="402" t="n">
        <v>0</v>
      </c>
      <c r="D1148" s="402" t="n">
        <v>1</v>
      </c>
      <c r="E1148" s="402" t="n">
        <v>215</v>
      </c>
      <c r="F1148" s="402">
        <f>ROUND(Source!AT1130,O1148)</f>
        <v/>
      </c>
      <c r="G1148" s="402" t="inlineStr">
        <is>
          <t>Монтаж</t>
        </is>
      </c>
      <c r="H1148" s="402" t="inlineStr">
        <is>
          <t>Монтажные работы с НР и СП</t>
        </is>
      </c>
      <c r="I1148" s="402" t="n"/>
      <c r="J1148" s="402" t="n"/>
      <c r="K1148" s="402" t="n">
        <v>215</v>
      </c>
      <c r="L1148" s="402" t="n">
        <v>17</v>
      </c>
      <c r="M1148" s="402" t="n">
        <v>3</v>
      </c>
      <c r="N1148" s="402" t="inlineStr"/>
      <c r="O1148" s="402" t="n">
        <v>0</v>
      </c>
      <c r="P1148" s="402" t="n"/>
      <c r="Q1148" s="402" t="n"/>
      <c r="R1148" s="402" t="n"/>
      <c r="S1148" s="402" t="n"/>
      <c r="T1148" s="402" t="n"/>
      <c r="U1148" s="402" t="n"/>
      <c r="V1148" s="402" t="n"/>
      <c r="W1148" s="402" t="n">
        <v>0</v>
      </c>
      <c r="X1148" s="402" t="n">
        <v>1</v>
      </c>
      <c r="Y1148" s="402" t="n">
        <v>0</v>
      </c>
      <c r="Z1148" s="402" t="n"/>
      <c r="AA1148" s="402" t="n"/>
      <c r="AB1148" s="402" t="n"/>
    </row>
    <row r="1149">
      <c r="A1149" s="402" t="n">
        <v>50</v>
      </c>
      <c r="B1149" s="402" t="n">
        <v>0</v>
      </c>
      <c r="C1149" s="402" t="n">
        <v>0</v>
      </c>
      <c r="D1149" s="402" t="n">
        <v>1</v>
      </c>
      <c r="E1149" s="402" t="n">
        <v>217</v>
      </c>
      <c r="F1149" s="402">
        <f>ROUND(Source!AU1130,O1149)</f>
        <v/>
      </c>
      <c r="G1149" s="402" t="inlineStr">
        <is>
          <t>Прочие</t>
        </is>
      </c>
      <c r="H1149" s="402" t="inlineStr">
        <is>
          <t>Прочие работы с НР и СП</t>
        </is>
      </c>
      <c r="I1149" s="402" t="n"/>
      <c r="J1149" s="402" t="n"/>
      <c r="K1149" s="402" t="n">
        <v>217</v>
      </c>
      <c r="L1149" s="402" t="n">
        <v>18</v>
      </c>
      <c r="M1149" s="402" t="n">
        <v>3</v>
      </c>
      <c r="N1149" s="402" t="inlineStr"/>
      <c r="O1149" s="402" t="n">
        <v>0</v>
      </c>
      <c r="P1149" s="402" t="n"/>
      <c r="Q1149" s="402" t="n"/>
      <c r="R1149" s="402" t="n"/>
      <c r="S1149" s="402" t="n"/>
      <c r="T1149" s="402" t="n"/>
      <c r="U1149" s="402" t="n"/>
      <c r="V1149" s="402" t="n"/>
      <c r="W1149" s="402" t="n">
        <v>0</v>
      </c>
      <c r="X1149" s="402" t="n">
        <v>1</v>
      </c>
      <c r="Y1149" s="402" t="n">
        <v>0</v>
      </c>
      <c r="Z1149" s="402" t="n"/>
      <c r="AA1149" s="402" t="n"/>
      <c r="AB1149" s="402" t="n"/>
    </row>
    <row r="1150">
      <c r="A1150" s="402" t="n">
        <v>50</v>
      </c>
      <c r="B1150" s="402" t="n">
        <v>0</v>
      </c>
      <c r="C1150" s="402" t="n">
        <v>0</v>
      </c>
      <c r="D1150" s="402" t="n">
        <v>1</v>
      </c>
      <c r="E1150" s="402" t="n">
        <v>230</v>
      </c>
      <c r="F1150" s="402">
        <f>ROUND(Source!BA1130,O1150)</f>
        <v/>
      </c>
      <c r="G1150" s="402" t="inlineStr">
        <is>
          <t>ПрочиеЗатр</t>
        </is>
      </c>
      <c r="H1150" s="402" t="inlineStr">
        <is>
          <t>Прочие затраты по ТСН-2001.16</t>
        </is>
      </c>
      <c r="I1150" s="402" t="n"/>
      <c r="J1150" s="402" t="n"/>
      <c r="K1150" s="402" t="n">
        <v>230</v>
      </c>
      <c r="L1150" s="402" t="n">
        <v>19</v>
      </c>
      <c r="M1150" s="402" t="n">
        <v>3</v>
      </c>
      <c r="N1150" s="402" t="inlineStr"/>
      <c r="O1150" s="402" t="n">
        <v>0</v>
      </c>
      <c r="P1150" s="402" t="n"/>
      <c r="Q1150" s="402" t="n"/>
      <c r="R1150" s="402" t="n"/>
      <c r="S1150" s="402" t="n"/>
      <c r="T1150" s="402" t="n"/>
      <c r="U1150" s="402" t="n"/>
      <c r="V1150" s="402" t="n"/>
      <c r="W1150" s="402" t="n">
        <v>0</v>
      </c>
      <c r="X1150" s="402" t="n">
        <v>1</v>
      </c>
      <c r="Y1150" s="402" t="n">
        <v>0</v>
      </c>
      <c r="Z1150" s="402" t="n"/>
      <c r="AA1150" s="402" t="n"/>
      <c r="AB1150" s="402" t="n"/>
    </row>
    <row r="1151">
      <c r="A1151" s="402" t="n">
        <v>50</v>
      </c>
      <c r="B1151" s="402" t="n">
        <v>0</v>
      </c>
      <c r="C1151" s="402" t="n">
        <v>0</v>
      </c>
      <c r="D1151" s="402" t="n">
        <v>1</v>
      </c>
      <c r="E1151" s="402" t="n">
        <v>206</v>
      </c>
      <c r="F1151" s="402">
        <f>ROUND(Source!T1130,O1151)</f>
        <v/>
      </c>
      <c r="G1151" s="402" t="inlineStr">
        <is>
          <t>ВозврМат</t>
        </is>
      </c>
      <c r="H1151" s="402" t="inlineStr">
        <is>
          <t>Возврат материалов</t>
        </is>
      </c>
      <c r="I1151" s="402" t="n"/>
      <c r="J1151" s="402" t="n"/>
      <c r="K1151" s="402" t="n">
        <v>206</v>
      </c>
      <c r="L1151" s="402" t="n">
        <v>20</v>
      </c>
      <c r="M1151" s="402" t="n">
        <v>3</v>
      </c>
      <c r="N1151" s="402" t="inlineStr"/>
      <c r="O1151" s="402" t="n">
        <v>0</v>
      </c>
      <c r="P1151" s="402" t="n"/>
      <c r="Q1151" s="402" t="n"/>
      <c r="R1151" s="402" t="n"/>
      <c r="S1151" s="402" t="n"/>
      <c r="T1151" s="402" t="n"/>
      <c r="U1151" s="402" t="n"/>
      <c r="V1151" s="402" t="n"/>
      <c r="W1151" s="402" t="n">
        <v>0</v>
      </c>
      <c r="X1151" s="402" t="n">
        <v>1</v>
      </c>
      <c r="Y1151" s="402" t="n">
        <v>0</v>
      </c>
      <c r="Z1151" s="402" t="n"/>
      <c r="AA1151" s="402" t="n"/>
      <c r="AB1151" s="402" t="n"/>
    </row>
    <row r="1152">
      <c r="A1152" s="402" t="n">
        <v>50</v>
      </c>
      <c r="B1152" s="402" t="n">
        <v>0</v>
      </c>
      <c r="C1152" s="402" t="n">
        <v>0</v>
      </c>
      <c r="D1152" s="402" t="n">
        <v>1</v>
      </c>
      <c r="E1152" s="402" t="n">
        <v>207</v>
      </c>
      <c r="F1152" s="402">
        <f>ROUND(Source!U1130,O1152)</f>
        <v/>
      </c>
      <c r="G1152" s="402" t="inlineStr">
        <is>
          <t>ТрудСтр</t>
        </is>
      </c>
      <c r="H1152" s="402" t="inlineStr">
        <is>
          <t>Трудозатраты строителей</t>
        </is>
      </c>
      <c r="I1152" s="402" t="n"/>
      <c r="J1152" s="402" t="n"/>
      <c r="K1152" s="402" t="n">
        <v>207</v>
      </c>
      <c r="L1152" s="402" t="n">
        <v>21</v>
      </c>
      <c r="M1152" s="402" t="n">
        <v>3</v>
      </c>
      <c r="N1152" s="402" t="inlineStr"/>
      <c r="O1152" s="402" t="n">
        <v>7</v>
      </c>
      <c r="P1152" s="402" t="n"/>
      <c r="Q1152" s="402" t="n"/>
      <c r="R1152" s="402" t="n"/>
      <c r="S1152" s="402" t="n"/>
      <c r="T1152" s="402" t="n"/>
      <c r="U1152" s="402" t="n"/>
      <c r="V1152" s="402" t="n"/>
      <c r="W1152" s="402" t="n">
        <v>0</v>
      </c>
      <c r="X1152" s="402" t="n">
        <v>1</v>
      </c>
      <c r="Y1152" s="402" t="n">
        <v>0</v>
      </c>
      <c r="Z1152" s="402" t="n"/>
      <c r="AA1152" s="402" t="n"/>
      <c r="AB1152" s="402" t="n"/>
    </row>
    <row r="1153">
      <c r="A1153" s="402" t="n">
        <v>50</v>
      </c>
      <c r="B1153" s="402" t="n">
        <v>0</v>
      </c>
      <c r="C1153" s="402" t="n">
        <v>0</v>
      </c>
      <c r="D1153" s="402" t="n">
        <v>1</v>
      </c>
      <c r="E1153" s="402" t="n">
        <v>208</v>
      </c>
      <c r="F1153" s="402">
        <f>ROUND(Source!V1130,O1153)</f>
        <v/>
      </c>
      <c r="G1153" s="402" t="inlineStr">
        <is>
          <t>ТрудМаш</t>
        </is>
      </c>
      <c r="H1153" s="402" t="inlineStr">
        <is>
          <t>Трудозатраты машинистов</t>
        </is>
      </c>
      <c r="I1153" s="402" t="n"/>
      <c r="J1153" s="402" t="n"/>
      <c r="K1153" s="402" t="n">
        <v>208</v>
      </c>
      <c r="L1153" s="402" t="n">
        <v>22</v>
      </c>
      <c r="M1153" s="402" t="n">
        <v>3</v>
      </c>
      <c r="N1153" s="402" t="inlineStr"/>
      <c r="O1153" s="402" t="n">
        <v>7</v>
      </c>
      <c r="P1153" s="402" t="n"/>
      <c r="Q1153" s="402" t="n"/>
      <c r="R1153" s="402" t="n"/>
      <c r="S1153" s="402" t="n"/>
      <c r="T1153" s="402" t="n"/>
      <c r="U1153" s="402" t="n"/>
      <c r="V1153" s="402" t="n"/>
      <c r="W1153" s="402" t="n">
        <v>0</v>
      </c>
      <c r="X1153" s="402" t="n">
        <v>1</v>
      </c>
      <c r="Y1153" s="402" t="n">
        <v>0</v>
      </c>
      <c r="Z1153" s="402" t="n"/>
      <c r="AA1153" s="402" t="n"/>
      <c r="AB1153" s="402" t="n"/>
    </row>
    <row r="1154">
      <c r="A1154" s="402" t="n">
        <v>50</v>
      </c>
      <c r="B1154" s="402" t="n">
        <v>0</v>
      </c>
      <c r="C1154" s="402" t="n">
        <v>0</v>
      </c>
      <c r="D1154" s="402" t="n">
        <v>1</v>
      </c>
      <c r="E1154" s="402" t="n">
        <v>209</v>
      </c>
      <c r="F1154" s="402">
        <f>ROUND(Source!W1130,O1154)</f>
        <v/>
      </c>
      <c r="G1154" s="402" t="inlineStr">
        <is>
          <t>ТранспМат</t>
        </is>
      </c>
      <c r="H1154" s="402" t="inlineStr">
        <is>
          <t>Транспорт материалов</t>
        </is>
      </c>
      <c r="I1154" s="402" t="n"/>
      <c r="J1154" s="402" t="n"/>
      <c r="K1154" s="402" t="n">
        <v>209</v>
      </c>
      <c r="L1154" s="402" t="n">
        <v>23</v>
      </c>
      <c r="M1154" s="402" t="n">
        <v>3</v>
      </c>
      <c r="N1154" s="402" t="inlineStr"/>
      <c r="O1154" s="402" t="n">
        <v>0</v>
      </c>
      <c r="P1154" s="402" t="n"/>
      <c r="Q1154" s="402" t="n"/>
      <c r="R1154" s="402" t="n"/>
      <c r="S1154" s="402" t="n"/>
      <c r="T1154" s="402" t="n"/>
      <c r="U1154" s="402" t="n"/>
      <c r="V1154" s="402" t="n"/>
      <c r="W1154" s="402" t="n">
        <v>0</v>
      </c>
      <c r="X1154" s="402" t="n">
        <v>1</v>
      </c>
      <c r="Y1154" s="402" t="n">
        <v>0</v>
      </c>
      <c r="Z1154" s="402" t="n"/>
      <c r="AA1154" s="402" t="n"/>
      <c r="AB1154" s="402" t="n"/>
    </row>
    <row r="1155">
      <c r="A1155" s="402" t="n">
        <v>50</v>
      </c>
      <c r="B1155" s="402" t="n">
        <v>0</v>
      </c>
      <c r="C1155" s="402" t="n">
        <v>0</v>
      </c>
      <c r="D1155" s="402" t="n">
        <v>1</v>
      </c>
      <c r="E1155" s="402" t="n">
        <v>233</v>
      </c>
      <c r="F1155" s="402">
        <f>ROUND(Source!BD1130,O1155)</f>
        <v/>
      </c>
      <c r="G1155" s="402" t="inlineStr">
        <is>
          <t>Перевозка</t>
        </is>
      </c>
      <c r="H1155" s="402" t="inlineStr">
        <is>
          <t>Перевозка грузов</t>
        </is>
      </c>
      <c r="I1155" s="402" t="n"/>
      <c r="J1155" s="402" t="n"/>
      <c r="K1155" s="402" t="n">
        <v>233</v>
      </c>
      <c r="L1155" s="402" t="n">
        <v>24</v>
      </c>
      <c r="M1155" s="402" t="n">
        <v>3</v>
      </c>
      <c r="N1155" s="402" t="inlineStr"/>
      <c r="O1155" s="402" t="n">
        <v>0</v>
      </c>
      <c r="P1155" s="402" t="n"/>
      <c r="Q1155" s="402" t="n"/>
      <c r="R1155" s="402" t="n"/>
      <c r="S1155" s="402" t="n"/>
      <c r="T1155" s="402" t="n"/>
      <c r="U1155" s="402" t="n"/>
      <c r="V1155" s="402" t="n"/>
      <c r="W1155" s="402" t="n">
        <v>0</v>
      </c>
      <c r="X1155" s="402" t="n">
        <v>1</v>
      </c>
      <c r="Y1155" s="402" t="n">
        <v>0</v>
      </c>
      <c r="Z1155" s="402" t="n"/>
      <c r="AA1155" s="402" t="n"/>
      <c r="AB1155" s="402" t="n"/>
    </row>
    <row r="1156">
      <c r="A1156" s="402" t="n">
        <v>50</v>
      </c>
      <c r="B1156" s="402" t="n">
        <v>0</v>
      </c>
      <c r="C1156" s="402" t="n">
        <v>0</v>
      </c>
      <c r="D1156" s="402" t="n">
        <v>1</v>
      </c>
      <c r="E1156" s="402" t="n">
        <v>210</v>
      </c>
      <c r="F1156" s="402">
        <f>ROUND(Source!X1130,O1156)</f>
        <v/>
      </c>
      <c r="G1156" s="402" t="inlineStr">
        <is>
          <t>НР</t>
        </is>
      </c>
      <c r="H1156" s="402" t="inlineStr">
        <is>
          <t>Накладные расходы</t>
        </is>
      </c>
      <c r="I1156" s="402" t="n"/>
      <c r="J1156" s="402" t="n"/>
      <c r="K1156" s="402" t="n">
        <v>210</v>
      </c>
      <c r="L1156" s="402" t="n">
        <v>25</v>
      </c>
      <c r="M1156" s="402" t="n">
        <v>3</v>
      </c>
      <c r="N1156" s="402" t="inlineStr"/>
      <c r="O1156" s="402" t="n">
        <v>0</v>
      </c>
      <c r="P1156" s="402" t="n"/>
      <c r="Q1156" s="402" t="n"/>
      <c r="R1156" s="402" t="n"/>
      <c r="S1156" s="402" t="n"/>
      <c r="T1156" s="402" t="n"/>
      <c r="U1156" s="402" t="n"/>
      <c r="V1156" s="402" t="n"/>
      <c r="W1156" s="402" t="n">
        <v>0</v>
      </c>
      <c r="X1156" s="402" t="n">
        <v>1</v>
      </c>
      <c r="Y1156" s="402" t="n">
        <v>0</v>
      </c>
      <c r="Z1156" s="402" t="n"/>
      <c r="AA1156" s="402" t="n"/>
      <c r="AB1156" s="402" t="n"/>
    </row>
    <row r="1157">
      <c r="A1157" s="402" t="n">
        <v>50</v>
      </c>
      <c r="B1157" s="402" t="n">
        <v>0</v>
      </c>
      <c r="C1157" s="402" t="n">
        <v>0</v>
      </c>
      <c r="D1157" s="402" t="n">
        <v>1</v>
      </c>
      <c r="E1157" s="402" t="n">
        <v>211</v>
      </c>
      <c r="F1157" s="402">
        <f>ROUND(Source!Y1130,O1157)</f>
        <v/>
      </c>
      <c r="G1157" s="402" t="inlineStr">
        <is>
          <t>СмПриб</t>
        </is>
      </c>
      <c r="H1157" s="402" t="inlineStr">
        <is>
          <t>Сметная прибыль</t>
        </is>
      </c>
      <c r="I1157" s="402" t="n"/>
      <c r="J1157" s="402" t="n"/>
      <c r="K1157" s="402" t="n">
        <v>211</v>
      </c>
      <c r="L1157" s="402" t="n">
        <v>26</v>
      </c>
      <c r="M1157" s="402" t="n">
        <v>3</v>
      </c>
      <c r="N1157" s="402" t="inlineStr"/>
      <c r="O1157" s="402" t="n">
        <v>0</v>
      </c>
      <c r="P1157" s="402" t="n"/>
      <c r="Q1157" s="402" t="n"/>
      <c r="R1157" s="402" t="n"/>
      <c r="S1157" s="402" t="n"/>
      <c r="T1157" s="402" t="n"/>
      <c r="U1157" s="402" t="n"/>
      <c r="V1157" s="402" t="n"/>
      <c r="W1157" s="402" t="n">
        <v>0</v>
      </c>
      <c r="X1157" s="402" t="n">
        <v>1</v>
      </c>
      <c r="Y1157" s="402" t="n">
        <v>0</v>
      </c>
      <c r="Z1157" s="402" t="n"/>
      <c r="AA1157" s="402" t="n"/>
      <c r="AB1157" s="402" t="n"/>
    </row>
    <row r="1158">
      <c r="A1158" s="402" t="n">
        <v>50</v>
      </c>
      <c r="B1158" s="402" t="n">
        <v>0</v>
      </c>
      <c r="C1158" s="402" t="n">
        <v>0</v>
      </c>
      <c r="D1158" s="402" t="n">
        <v>1</v>
      </c>
      <c r="E1158" s="402" t="n">
        <v>224</v>
      </c>
      <c r="F1158" s="402">
        <f>ROUND(Source!AR1130,O1158)</f>
        <v/>
      </c>
      <c r="G1158" s="402" t="inlineStr">
        <is>
          <t>Всего</t>
        </is>
      </c>
      <c r="H1158" s="402" t="inlineStr">
        <is>
          <t>Всего с НР и СП</t>
        </is>
      </c>
      <c r="I1158" s="402" t="n"/>
      <c r="J1158" s="402" t="n"/>
      <c r="K1158" s="402" t="n">
        <v>224</v>
      </c>
      <c r="L1158" s="402" t="n">
        <v>27</v>
      </c>
      <c r="M1158" s="402" t="n">
        <v>3</v>
      </c>
      <c r="N1158" s="402" t="inlineStr"/>
      <c r="O1158" s="402" t="n">
        <v>0</v>
      </c>
      <c r="P1158" s="402" t="n"/>
      <c r="Q1158" s="402" t="n"/>
      <c r="R1158" s="402" t="n"/>
      <c r="S1158" s="402" t="n"/>
      <c r="T1158" s="402" t="n"/>
      <c r="U1158" s="402" t="n"/>
      <c r="V1158" s="402" t="n"/>
      <c r="W1158" s="402" t="n">
        <v>0</v>
      </c>
      <c r="X1158" s="402" t="n">
        <v>1</v>
      </c>
      <c r="Y1158" s="402" t="n">
        <v>0</v>
      </c>
      <c r="Z1158" s="402" t="n"/>
      <c r="AA1158" s="402" t="n"/>
      <c r="AB1158" s="402" t="n"/>
    </row>
    <row r="1159">
      <c r="A1159" s="402" t="n">
        <v>50</v>
      </c>
      <c r="B1159" s="402" t="n">
        <v>0</v>
      </c>
      <c r="C1159" s="402" t="n">
        <v>0</v>
      </c>
      <c r="D1159" s="402" t="n">
        <v>2</v>
      </c>
      <c r="E1159" s="402" t="n">
        <v>0</v>
      </c>
      <c r="F1159" s="402">
        <f>ROUND(F1158,O1159)</f>
        <v/>
      </c>
      <c r="G1159" s="402" t="inlineStr">
        <is>
          <t>и1</t>
        </is>
      </c>
      <c r="H1159" s="402" t="inlineStr">
        <is>
          <t>Итого</t>
        </is>
      </c>
      <c r="I1159" s="402" t="n"/>
      <c r="J1159" s="402" t="n"/>
      <c r="K1159" s="402" t="n">
        <v>212</v>
      </c>
      <c r="L1159" s="402" t="n">
        <v>28</v>
      </c>
      <c r="M1159" s="402" t="n">
        <v>0</v>
      </c>
      <c r="N1159" s="402" t="inlineStr"/>
      <c r="O1159" s="402" t="n">
        <v>0</v>
      </c>
      <c r="P1159" s="402" t="n"/>
      <c r="Q1159" s="402" t="n"/>
      <c r="R1159" s="402" t="n"/>
      <c r="S1159" s="402" t="n"/>
      <c r="T1159" s="402" t="n"/>
      <c r="U1159" s="402" t="n"/>
      <c r="V1159" s="402" t="n"/>
      <c r="W1159" s="402" t="n">
        <v>0</v>
      </c>
      <c r="X1159" s="402" t="n">
        <v>1</v>
      </c>
      <c r="Y1159" s="402" t="n">
        <v>0</v>
      </c>
      <c r="Z1159" s="402" t="n"/>
      <c r="AA1159" s="402" t="n"/>
      <c r="AB1159" s="402" t="n"/>
    </row>
    <row r="1160">
      <c r="A1160" s="402" t="n">
        <v>50</v>
      </c>
      <c r="B1160" s="402" t="n">
        <v>0</v>
      </c>
      <c r="C1160" s="402" t="n">
        <v>0</v>
      </c>
      <c r="D1160" s="402" t="n">
        <v>2</v>
      </c>
      <c r="E1160" s="402" t="n">
        <v>0</v>
      </c>
      <c r="F1160" s="402">
        <f>ROUND(F1159*0.22,O1160)</f>
        <v/>
      </c>
      <c r="G1160" s="402" t="inlineStr">
        <is>
          <t>и2</t>
        </is>
      </c>
      <c r="H1160" s="402" t="inlineStr">
        <is>
          <t>НДС 22%</t>
        </is>
      </c>
      <c r="I1160" s="402" t="n"/>
      <c r="J1160" s="402" t="n"/>
      <c r="K1160" s="402" t="n">
        <v>212</v>
      </c>
      <c r="L1160" s="402" t="n">
        <v>29</v>
      </c>
      <c r="M1160" s="402" t="n">
        <v>0</v>
      </c>
      <c r="N1160" s="402" t="inlineStr"/>
      <c r="O1160" s="402" t="n">
        <v>0</v>
      </c>
      <c r="P1160" s="402" t="n"/>
      <c r="Q1160" s="402" t="n"/>
      <c r="R1160" s="402" t="n"/>
      <c r="S1160" s="402" t="n"/>
      <c r="T1160" s="402" t="n"/>
      <c r="U1160" s="402" t="n"/>
      <c r="V1160" s="402" t="n"/>
      <c r="W1160" s="402" t="n">
        <v>0</v>
      </c>
      <c r="X1160" s="402" t="n">
        <v>1</v>
      </c>
      <c r="Y1160" s="402" t="n">
        <v>0</v>
      </c>
      <c r="Z1160" s="402" t="n"/>
      <c r="AA1160" s="402" t="n"/>
      <c r="AB1160" s="402" t="n"/>
    </row>
    <row r="1161">
      <c r="A1161" s="402" t="n">
        <v>50</v>
      </c>
      <c r="B1161" s="402" t="n">
        <v>0</v>
      </c>
      <c r="C1161" s="402" t="n">
        <v>0</v>
      </c>
      <c r="D1161" s="402" t="n">
        <v>2</v>
      </c>
      <c r="E1161" s="402" t="n">
        <v>213</v>
      </c>
      <c r="F1161" s="402">
        <f>ROUND(F1159+F1160,O1161)</f>
        <v/>
      </c>
      <c r="G1161" s="402" t="inlineStr">
        <is>
          <t>и3</t>
        </is>
      </c>
      <c r="H1161" s="402" t="inlineStr">
        <is>
          <t>Всего</t>
        </is>
      </c>
      <c r="I1161" s="402" t="n"/>
      <c r="J1161" s="402" t="n"/>
      <c r="K1161" s="402" t="n">
        <v>212</v>
      </c>
      <c r="L1161" s="402" t="n">
        <v>30</v>
      </c>
      <c r="M1161" s="402" t="n">
        <v>0</v>
      </c>
      <c r="N1161" s="402" t="inlineStr"/>
      <c r="O1161" s="402" t="n">
        <v>0</v>
      </c>
      <c r="P1161" s="402" t="n"/>
      <c r="Q1161" s="402" t="n"/>
      <c r="R1161" s="402" t="n"/>
      <c r="S1161" s="402" t="n"/>
      <c r="T1161" s="402" t="n"/>
      <c r="U1161" s="402" t="n"/>
      <c r="V1161" s="402" t="n"/>
      <c r="W1161" s="402" t="n">
        <v>0</v>
      </c>
      <c r="X1161" s="402" t="n">
        <v>1</v>
      </c>
      <c r="Y1161" s="402" t="n">
        <v>0</v>
      </c>
      <c r="Z1161" s="402" t="n"/>
      <c r="AA1161" s="402" t="n"/>
      <c r="AB1161" s="402" t="n"/>
    </row>
    <row r="1162"/>
    <row r="1163">
      <c r="A1163" s="399" t="n">
        <v>3</v>
      </c>
      <c r="B1163" s="399" t="n">
        <v>0</v>
      </c>
      <c r="C1163" s="399" t="n"/>
      <c r="D1163" s="399">
        <f>ROW(A1169)</f>
        <v/>
      </c>
      <c r="E1163" s="399" t="n"/>
      <c r="F1163" s="399" t="inlineStr">
        <is>
          <t>Новая локальная смета</t>
        </is>
      </c>
      <c r="G1163" s="399" t="inlineStr">
        <is>
          <t>Молодежная 2</t>
        </is>
      </c>
      <c r="H1163" s="399" t="inlineStr"/>
      <c r="I1163" s="399" t="n">
        <v>0</v>
      </c>
      <c r="J1163" s="399" t="inlineStr"/>
      <c r="K1163" s="399" t="n">
        <v>0</v>
      </c>
      <c r="L1163" s="399" t="inlineStr">
        <is>
          <t>Новая локальная смета</t>
        </is>
      </c>
      <c r="M1163" s="399" t="inlineStr"/>
      <c r="N1163" s="399" t="n"/>
      <c r="O1163" s="399" t="n"/>
      <c r="P1163" s="399" t="n"/>
      <c r="Q1163" s="399" t="n"/>
      <c r="R1163" s="399" t="n"/>
      <c r="S1163" s="399" t="n">
        <v>0</v>
      </c>
      <c r="T1163" s="399" t="n"/>
      <c r="U1163" s="399" t="inlineStr"/>
      <c r="V1163" s="399" t="n">
        <v>0</v>
      </c>
      <c r="W1163" s="399" t="n"/>
      <c r="X1163" s="399" t="n"/>
      <c r="Y1163" s="399" t="n"/>
      <c r="Z1163" s="399" t="n"/>
      <c r="AA1163" s="399" t="n"/>
      <c r="AB1163" s="399" t="inlineStr"/>
      <c r="AC1163" s="399" t="inlineStr"/>
      <c r="AD1163" s="399" t="inlineStr"/>
      <c r="AE1163" s="399" t="inlineStr"/>
      <c r="AF1163" s="399" t="inlineStr"/>
      <c r="AG1163" s="399" t="inlineStr"/>
      <c r="AH1163" s="399" t="n"/>
      <c r="AI1163" s="399" t="n"/>
      <c r="AJ1163" s="399" t="n"/>
      <c r="AK1163" s="399" t="n"/>
      <c r="AL1163" s="399" t="n"/>
      <c r="AM1163" s="399" t="n"/>
      <c r="AN1163" s="399" t="n"/>
      <c r="AO1163" s="399" t="n"/>
      <c r="AP1163" s="399" t="inlineStr"/>
      <c r="AQ1163" s="399" t="inlineStr"/>
      <c r="AR1163" s="399" t="inlineStr"/>
      <c r="AS1163" s="399" t="n"/>
      <c r="AT1163" s="399" t="n"/>
      <c r="AU1163" s="399" t="n"/>
      <c r="AV1163" s="399" t="n"/>
      <c r="AW1163" s="399" t="n"/>
      <c r="AX1163" s="399" t="n"/>
      <c r="AY1163" s="399" t="n"/>
      <c r="AZ1163" s="399" t="inlineStr"/>
      <c r="BA1163" s="399" t="n"/>
      <c r="BB1163" s="399" t="inlineStr"/>
      <c r="BC1163" s="399" t="inlineStr"/>
      <c r="BD1163" s="399" t="inlineStr"/>
      <c r="BE1163" s="399" t="inlineStr"/>
      <c r="BF1163" s="399" t="inlineStr"/>
      <c r="BG1163" s="399" t="inlineStr"/>
      <c r="BH1163" s="399" t="inlineStr"/>
      <c r="BI1163" s="399" t="inlineStr"/>
      <c r="BJ1163" s="399" t="inlineStr"/>
      <c r="BK1163" s="399" t="inlineStr"/>
      <c r="BL1163" s="399" t="inlineStr"/>
      <c r="BM1163" s="399" t="inlineStr"/>
      <c r="BN1163" s="399" t="inlineStr"/>
      <c r="BO1163" s="399" t="inlineStr"/>
      <c r="BP1163" s="399" t="inlineStr"/>
      <c r="BQ1163" s="399" t="n"/>
      <c r="BR1163" s="399" t="n"/>
      <c r="BS1163" s="399" t="n"/>
      <c r="BT1163" s="399" t="n"/>
      <c r="BU1163" s="399" t="n"/>
      <c r="BV1163" s="399" t="n"/>
      <c r="BW1163" s="399" t="n"/>
      <c r="BX1163" s="399" t="n">
        <v>0</v>
      </c>
      <c r="BY1163" s="399" t="n"/>
      <c r="BZ1163" s="399" t="n"/>
      <c r="CA1163" s="399" t="n"/>
      <c r="CB1163" s="399" t="n"/>
      <c r="CC1163" s="399" t="n"/>
      <c r="CD1163" s="399" t="n"/>
      <c r="CE1163" s="399" t="n"/>
      <c r="CF1163" s="399" t="n">
        <v>0</v>
      </c>
      <c r="CG1163" s="399" t="n">
        <v>0</v>
      </c>
      <c r="CH1163" s="399" t="n"/>
      <c r="CI1163" s="399" t="inlineStr"/>
      <c r="CJ1163" s="399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400" t="n">
        <v>52</v>
      </c>
      <c r="B1165" s="400">
        <f>B1169</f>
        <v/>
      </c>
      <c r="C1165" s="400">
        <f>C1169</f>
        <v/>
      </c>
      <c r="D1165" s="400">
        <f>D1169</f>
        <v/>
      </c>
      <c r="E1165" s="400">
        <f>E1169</f>
        <v/>
      </c>
      <c r="F1165" s="400">
        <f>F1169</f>
        <v/>
      </c>
      <c r="G1165" s="400">
        <f>G1169</f>
        <v/>
      </c>
      <c r="H1165" s="400" t="n"/>
      <c r="I1165" s="400" t="n"/>
      <c r="J1165" s="400" t="n"/>
      <c r="K1165" s="400" t="n"/>
      <c r="L1165" s="400" t="n"/>
      <c r="M1165" s="400" t="n"/>
      <c r="N1165" s="400" t="n"/>
      <c r="O1165" s="400">
        <f>O1169</f>
        <v/>
      </c>
      <c r="P1165" s="400">
        <f>P1169</f>
        <v/>
      </c>
      <c r="Q1165" s="400">
        <f>Q1169</f>
        <v/>
      </c>
      <c r="R1165" s="400">
        <f>R1169</f>
        <v/>
      </c>
      <c r="S1165" s="400">
        <f>S1169</f>
        <v/>
      </c>
      <c r="T1165" s="400">
        <f>T1169</f>
        <v/>
      </c>
      <c r="U1165" s="400">
        <f>U1169</f>
        <v/>
      </c>
      <c r="V1165" s="400">
        <f>V1169</f>
        <v/>
      </c>
      <c r="W1165" s="400">
        <f>W1169</f>
        <v/>
      </c>
      <c r="X1165" s="400">
        <f>X1169</f>
        <v/>
      </c>
      <c r="Y1165" s="400">
        <f>Y1169</f>
        <v/>
      </c>
      <c r="Z1165" s="400">
        <f>Z1169</f>
        <v/>
      </c>
      <c r="AA1165" s="400">
        <f>AA1169</f>
        <v/>
      </c>
      <c r="AB1165" s="400">
        <f>AB1169</f>
        <v/>
      </c>
      <c r="AC1165" s="400">
        <f>AC1169</f>
        <v/>
      </c>
      <c r="AD1165" s="400">
        <f>AD1169</f>
        <v/>
      </c>
      <c r="AE1165" s="400">
        <f>AE1169</f>
        <v/>
      </c>
      <c r="AF1165" s="400">
        <f>AF1169</f>
        <v/>
      </c>
      <c r="AG1165" s="400">
        <f>AG1169</f>
        <v/>
      </c>
      <c r="AH1165" s="400">
        <f>AH1169</f>
        <v/>
      </c>
      <c r="AI1165" s="400">
        <f>AI1169</f>
        <v/>
      </c>
      <c r="AJ1165" s="400">
        <f>AJ1169</f>
        <v/>
      </c>
      <c r="AK1165" s="400">
        <f>AK1169</f>
        <v/>
      </c>
      <c r="AL1165" s="400">
        <f>AL1169</f>
        <v/>
      </c>
      <c r="AM1165" s="400">
        <f>AM1169</f>
        <v/>
      </c>
      <c r="AN1165" s="400">
        <f>AN1169</f>
        <v/>
      </c>
      <c r="AO1165" s="400">
        <f>AO1169</f>
        <v/>
      </c>
      <c r="AP1165" s="400">
        <f>AP1169</f>
        <v/>
      </c>
      <c r="AQ1165" s="400">
        <f>AQ1169</f>
        <v/>
      </c>
      <c r="AR1165" s="400">
        <f>AR1169</f>
        <v/>
      </c>
      <c r="AS1165" s="400">
        <f>AS1169</f>
        <v/>
      </c>
      <c r="AT1165" s="400">
        <f>AT1169</f>
        <v/>
      </c>
      <c r="AU1165" s="400">
        <f>AU1169</f>
        <v/>
      </c>
      <c r="AV1165" s="400">
        <f>AV1169</f>
        <v/>
      </c>
      <c r="AW1165" s="400">
        <f>AW1169</f>
        <v/>
      </c>
      <c r="AX1165" s="400">
        <f>AX1169</f>
        <v/>
      </c>
      <c r="AY1165" s="400">
        <f>AY1169</f>
        <v/>
      </c>
      <c r="AZ1165" s="400">
        <f>AZ1169</f>
        <v/>
      </c>
      <c r="BA1165" s="400">
        <f>BA1169</f>
        <v/>
      </c>
      <c r="BB1165" s="400">
        <f>BB1169</f>
        <v/>
      </c>
      <c r="BC1165" s="400">
        <f>BC1169</f>
        <v/>
      </c>
      <c r="BD1165" s="400">
        <f>BD1169</f>
        <v/>
      </c>
      <c r="BE1165" s="400">
        <f>BE1169</f>
        <v/>
      </c>
      <c r="BF1165" s="400">
        <f>BF1169</f>
        <v/>
      </c>
      <c r="BG1165" s="400">
        <f>BG1169</f>
        <v/>
      </c>
      <c r="BH1165" s="400">
        <f>BH1169</f>
        <v/>
      </c>
      <c r="BI1165" s="400">
        <f>BI1169</f>
        <v/>
      </c>
      <c r="BJ1165" s="400">
        <f>BJ1169</f>
        <v/>
      </c>
      <c r="BK1165" s="400">
        <f>BK1169</f>
        <v/>
      </c>
      <c r="BL1165" s="400">
        <f>BL1169</f>
        <v/>
      </c>
      <c r="BM1165" s="400">
        <f>BM1169</f>
        <v/>
      </c>
      <c r="BN1165" s="400">
        <f>BN1169</f>
        <v/>
      </c>
      <c r="BO1165" s="400">
        <f>BO1169</f>
        <v/>
      </c>
      <c r="BP1165" s="400">
        <f>BP1169</f>
        <v/>
      </c>
      <c r="BQ1165" s="400">
        <f>BQ1169</f>
        <v/>
      </c>
      <c r="BR1165" s="400">
        <f>BR1169</f>
        <v/>
      </c>
      <c r="BS1165" s="400">
        <f>BS1169</f>
        <v/>
      </c>
      <c r="BT1165" s="400">
        <f>BT1169</f>
        <v/>
      </c>
      <c r="BU1165" s="400">
        <f>BU1169</f>
        <v/>
      </c>
      <c r="BV1165" s="400">
        <f>BV1169</f>
        <v/>
      </c>
      <c r="BW1165" s="400">
        <f>BW1169</f>
        <v/>
      </c>
      <c r="BX1165" s="400">
        <f>BX1169</f>
        <v/>
      </c>
      <c r="BY1165" s="400">
        <f>BY1169</f>
        <v/>
      </c>
      <c r="BZ1165" s="400">
        <f>BZ1169</f>
        <v/>
      </c>
      <c r="CA1165" s="400">
        <f>CA1169</f>
        <v/>
      </c>
      <c r="CB1165" s="400">
        <f>CB1169</f>
        <v/>
      </c>
      <c r="CC1165" s="400">
        <f>CC1169</f>
        <v/>
      </c>
      <c r="CD1165" s="400">
        <f>CD1169</f>
        <v/>
      </c>
      <c r="CE1165" s="400">
        <f>CE1169</f>
        <v/>
      </c>
      <c r="CF1165" s="400">
        <f>CF1169</f>
        <v/>
      </c>
      <c r="CG1165" s="400">
        <f>CG1169</f>
        <v/>
      </c>
      <c r="CH1165" s="400">
        <f>CH1169</f>
        <v/>
      </c>
      <c r="CI1165" s="400">
        <f>CI1169</f>
        <v/>
      </c>
      <c r="CJ1165" s="400">
        <f>CJ1169</f>
        <v/>
      </c>
      <c r="CK1165" s="400">
        <f>CK1169</f>
        <v/>
      </c>
      <c r="CL1165" s="400">
        <f>CL1169</f>
        <v/>
      </c>
      <c r="CM1165" s="400">
        <f>CM1169</f>
        <v/>
      </c>
      <c r="CN1165" s="400">
        <f>CN1169</f>
        <v/>
      </c>
      <c r="CO1165" s="400">
        <f>CO1169</f>
        <v/>
      </c>
      <c r="CP1165" s="400">
        <f>CP1169</f>
        <v/>
      </c>
      <c r="CQ1165" s="400">
        <f>CQ1169</f>
        <v/>
      </c>
      <c r="CR1165" s="400">
        <f>CR1169</f>
        <v/>
      </c>
      <c r="CS1165" s="400">
        <f>CS1169</f>
        <v/>
      </c>
      <c r="CT1165" s="400">
        <f>CT1169</f>
        <v/>
      </c>
      <c r="CU1165" s="400">
        <f>CU1169</f>
        <v/>
      </c>
      <c r="CV1165" s="400">
        <f>CV1169</f>
        <v/>
      </c>
      <c r="CW1165" s="400">
        <f>CW1169</f>
        <v/>
      </c>
      <c r="CX1165" s="400">
        <f>CX1169</f>
        <v/>
      </c>
      <c r="CY1165" s="400">
        <f>CY1169</f>
        <v/>
      </c>
      <c r="CZ1165" s="400">
        <f>CZ1169</f>
        <v/>
      </c>
      <c r="DA1165" s="400">
        <f>DA1169</f>
        <v/>
      </c>
      <c r="DB1165" s="400">
        <f>DB1169</f>
        <v/>
      </c>
      <c r="DC1165" s="400">
        <f>DC1169</f>
        <v/>
      </c>
      <c r="DD1165" s="400">
        <f>DD1169</f>
        <v/>
      </c>
      <c r="DE1165" s="400">
        <f>DE1169</f>
        <v/>
      </c>
      <c r="DF1165" s="400">
        <f>DF1169</f>
        <v/>
      </c>
      <c r="DG1165" s="401">
        <f>DG1169</f>
        <v/>
      </c>
      <c r="DH1165" s="401">
        <f>DH1169</f>
        <v/>
      </c>
      <c r="DI1165" s="401">
        <f>DI1169</f>
        <v/>
      </c>
      <c r="DJ1165" s="401">
        <f>DJ1169</f>
        <v/>
      </c>
      <c r="DK1165" s="401">
        <f>DK1169</f>
        <v/>
      </c>
      <c r="DL1165" s="401">
        <f>DL1169</f>
        <v/>
      </c>
      <c r="DM1165" s="401">
        <f>DM1169</f>
        <v/>
      </c>
      <c r="DN1165" s="401">
        <f>DN1169</f>
        <v/>
      </c>
      <c r="DO1165" s="401">
        <f>DO1169</f>
        <v/>
      </c>
      <c r="DP1165" s="401">
        <f>DP1169</f>
        <v/>
      </c>
      <c r="DQ1165" s="401">
        <f>DQ1169</f>
        <v/>
      </c>
      <c r="DR1165" s="401">
        <f>DR1169</f>
        <v/>
      </c>
      <c r="DS1165" s="401">
        <f>DS1169</f>
        <v/>
      </c>
      <c r="DT1165" s="401">
        <f>DT1169</f>
        <v/>
      </c>
      <c r="DU1165" s="401">
        <f>DU1169</f>
        <v/>
      </c>
      <c r="DV1165" s="401">
        <f>DV1169</f>
        <v/>
      </c>
      <c r="DW1165" s="401">
        <f>DW1169</f>
        <v/>
      </c>
      <c r="DX1165" s="401">
        <f>DX1169</f>
        <v/>
      </c>
      <c r="DY1165" s="401">
        <f>DY1169</f>
        <v/>
      </c>
      <c r="DZ1165" s="401">
        <f>DZ1169</f>
        <v/>
      </c>
      <c r="EA1165" s="401">
        <f>EA1169</f>
        <v/>
      </c>
      <c r="EB1165" s="401">
        <f>EB1169</f>
        <v/>
      </c>
      <c r="EC1165" s="401">
        <f>EC1169</f>
        <v/>
      </c>
      <c r="ED1165" s="401">
        <f>ED1169</f>
        <v/>
      </c>
      <c r="EE1165" s="401">
        <f>EE1169</f>
        <v/>
      </c>
      <c r="EF1165" s="401">
        <f>EF1169</f>
        <v/>
      </c>
      <c r="EG1165" s="401">
        <f>EG1169</f>
        <v/>
      </c>
      <c r="EH1165" s="401">
        <f>EH1169</f>
        <v/>
      </c>
      <c r="EI1165" s="401">
        <f>EI1169</f>
        <v/>
      </c>
      <c r="EJ1165" s="401">
        <f>EJ1169</f>
        <v/>
      </c>
      <c r="EK1165" s="401">
        <f>EK1169</f>
        <v/>
      </c>
      <c r="EL1165" s="401">
        <f>EL1169</f>
        <v/>
      </c>
      <c r="EM1165" s="401">
        <f>EM1169</f>
        <v/>
      </c>
      <c r="EN1165" s="401">
        <f>EN1169</f>
        <v/>
      </c>
      <c r="EO1165" s="401">
        <f>EO1169</f>
        <v/>
      </c>
      <c r="EP1165" s="401">
        <f>EP1169</f>
        <v/>
      </c>
      <c r="EQ1165" s="401">
        <f>EQ1169</f>
        <v/>
      </c>
      <c r="ER1165" s="401">
        <f>ER1169</f>
        <v/>
      </c>
      <c r="ES1165" s="401">
        <f>ES1169</f>
        <v/>
      </c>
      <c r="ET1165" s="401">
        <f>ET1169</f>
        <v/>
      </c>
      <c r="EU1165" s="401">
        <f>EU1169</f>
        <v/>
      </c>
      <c r="EV1165" s="401">
        <f>EV1169</f>
        <v/>
      </c>
      <c r="EW1165" s="401">
        <f>EW1169</f>
        <v/>
      </c>
      <c r="EX1165" s="401">
        <f>EX1169</f>
        <v/>
      </c>
      <c r="EY1165" s="401">
        <f>EY1169</f>
        <v/>
      </c>
      <c r="EZ1165" s="401">
        <f>EZ1169</f>
        <v/>
      </c>
      <c r="FA1165" s="401">
        <f>FA1169</f>
        <v/>
      </c>
      <c r="FB1165" s="401">
        <f>FB1169</f>
        <v/>
      </c>
      <c r="FC1165" s="401">
        <f>FC1169</f>
        <v/>
      </c>
      <c r="FD1165" s="401">
        <f>FD1169</f>
        <v/>
      </c>
      <c r="FE1165" s="401">
        <f>FE1169</f>
        <v/>
      </c>
      <c r="FF1165" s="401">
        <f>FF1169</f>
        <v/>
      </c>
      <c r="FG1165" s="401">
        <f>FG1169</f>
        <v/>
      </c>
      <c r="FH1165" s="401">
        <f>FH1169</f>
        <v/>
      </c>
      <c r="FI1165" s="401">
        <f>FI1169</f>
        <v/>
      </c>
      <c r="FJ1165" s="401">
        <f>FJ1169</f>
        <v/>
      </c>
      <c r="FK1165" s="401">
        <f>FK1169</f>
        <v/>
      </c>
      <c r="FL1165" s="401">
        <f>FL1169</f>
        <v/>
      </c>
      <c r="FM1165" s="401">
        <f>FM1169</f>
        <v/>
      </c>
      <c r="FN1165" s="401">
        <f>FN1169</f>
        <v/>
      </c>
      <c r="FO1165" s="401">
        <f>FO1169</f>
        <v/>
      </c>
      <c r="FP1165" s="401">
        <f>FP1169</f>
        <v/>
      </c>
      <c r="FQ1165" s="401">
        <f>FQ1169</f>
        <v/>
      </c>
      <c r="FR1165" s="401">
        <f>FR1169</f>
        <v/>
      </c>
      <c r="FS1165" s="401">
        <f>FS1169</f>
        <v/>
      </c>
      <c r="FT1165" s="401">
        <f>FT1169</f>
        <v/>
      </c>
      <c r="FU1165" s="401">
        <f>FU1169</f>
        <v/>
      </c>
      <c r="FV1165" s="401">
        <f>FV1169</f>
        <v/>
      </c>
      <c r="FW1165" s="401">
        <f>FW1169</f>
        <v/>
      </c>
      <c r="FX1165" s="401">
        <f>FX1169</f>
        <v/>
      </c>
      <c r="FY1165" s="401">
        <f>FY1169</f>
        <v/>
      </c>
      <c r="FZ1165" s="401">
        <f>FZ1169</f>
        <v/>
      </c>
      <c r="GA1165" s="401">
        <f>GA1169</f>
        <v/>
      </c>
      <c r="GB1165" s="401">
        <f>GB1169</f>
        <v/>
      </c>
      <c r="GC1165" s="401">
        <f>GC1169</f>
        <v/>
      </c>
      <c r="GD1165" s="401">
        <f>GD1169</f>
        <v/>
      </c>
      <c r="GE1165" s="401">
        <f>GE1169</f>
        <v/>
      </c>
      <c r="GF1165" s="401">
        <f>GF1169</f>
        <v/>
      </c>
      <c r="GG1165" s="401">
        <f>GG1169</f>
        <v/>
      </c>
      <c r="GH1165" s="401">
        <f>GH1169</f>
        <v/>
      </c>
      <c r="GI1165" s="401">
        <f>GI1169</f>
        <v/>
      </c>
      <c r="GJ1165" s="401">
        <f>GJ1169</f>
        <v/>
      </c>
      <c r="GK1165" s="401">
        <f>GK1169</f>
        <v/>
      </c>
      <c r="GL1165" s="401">
        <f>GL1169</f>
        <v/>
      </c>
      <c r="GM1165" s="401">
        <f>GM1169</f>
        <v/>
      </c>
      <c r="GN1165" s="401">
        <f>GN1169</f>
        <v/>
      </c>
      <c r="GO1165" s="401">
        <f>GO1169</f>
        <v/>
      </c>
      <c r="GP1165" s="401">
        <f>GP1169</f>
        <v/>
      </c>
      <c r="GQ1165" s="401">
        <f>GQ1169</f>
        <v/>
      </c>
      <c r="GR1165" s="401">
        <f>GR1169</f>
        <v/>
      </c>
      <c r="GS1165" s="401">
        <f>GS1169</f>
        <v/>
      </c>
      <c r="GT1165" s="401">
        <f>GT1169</f>
        <v/>
      </c>
      <c r="GU1165" s="401">
        <f>GU1169</f>
        <v/>
      </c>
      <c r="GV1165" s="401">
        <f>GV1169</f>
        <v/>
      </c>
      <c r="GW1165" s="401">
        <f>GW1169</f>
        <v/>
      </c>
      <c r="GX1165" s="401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400" t="n">
        <v>51</v>
      </c>
      <c r="B1169" s="400">
        <f>B1163</f>
        <v/>
      </c>
      <c r="C1169" s="400">
        <f>A1163</f>
        <v/>
      </c>
      <c r="D1169" s="400">
        <f>ROW(A1163)</f>
        <v/>
      </c>
      <c r="E1169" s="400" t="n"/>
      <c r="F1169" s="400">
        <f>IF(F1163&lt;&gt;"",F1163,"")</f>
        <v/>
      </c>
      <c r="G1169" s="400">
        <f>IF(G1163&lt;&gt;"",G1163,"")</f>
        <v/>
      </c>
      <c r="H1169" s="400" t="n">
        <v>0</v>
      </c>
      <c r="I1169" s="400" t="n"/>
      <c r="J1169" s="400" t="n"/>
      <c r="K1169" s="400" t="n"/>
      <c r="L1169" s="400" t="n"/>
      <c r="M1169" s="400" t="n"/>
      <c r="N1169" s="400" t="n"/>
      <c r="O1169" s="400" t="n">
        <v>0</v>
      </c>
      <c r="P1169" s="400" t="n">
        <v>0</v>
      </c>
      <c r="Q1169" s="400" t="n">
        <v>0</v>
      </c>
      <c r="R1169" s="400" t="n">
        <v>0</v>
      </c>
      <c r="S1169" s="400" t="n">
        <v>0</v>
      </c>
      <c r="T1169" s="400" t="n">
        <v>0</v>
      </c>
      <c r="U1169" s="400" t="n">
        <v>0</v>
      </c>
      <c r="V1169" s="400" t="n">
        <v>0</v>
      </c>
      <c r="W1169" s="400" t="n">
        <v>0</v>
      </c>
      <c r="X1169" s="400" t="n">
        <v>0</v>
      </c>
      <c r="Y1169" s="400" t="n">
        <v>0</v>
      </c>
      <c r="Z1169" s="400" t="n"/>
      <c r="AA1169" s="400" t="n"/>
      <c r="AB1169" s="400" t="n"/>
      <c r="AC1169" s="400" t="n"/>
      <c r="AD1169" s="400" t="n"/>
      <c r="AE1169" s="400" t="n"/>
      <c r="AF1169" s="400" t="n"/>
      <c r="AG1169" s="400" t="n"/>
      <c r="AH1169" s="400" t="n"/>
      <c r="AI1169" s="400" t="n"/>
      <c r="AJ1169" s="400" t="n"/>
      <c r="AK1169" s="400" t="n"/>
      <c r="AL1169" s="400" t="n"/>
      <c r="AM1169" s="400" t="n"/>
      <c r="AN1169" s="400" t="n"/>
      <c r="AO1169" s="400">
        <f>ROUND(BX1169,0)</f>
        <v/>
      </c>
      <c r="AP1169" s="400">
        <f>ROUND(BY1169,0)</f>
        <v/>
      </c>
      <c r="AQ1169" s="400">
        <f>ROUND(BZ1169,0)</f>
        <v/>
      </c>
      <c r="AR1169" s="400">
        <f>ROUND(CA1169,0)</f>
        <v/>
      </c>
      <c r="AS1169" s="400">
        <f>ROUND(CB1169,0)</f>
        <v/>
      </c>
      <c r="AT1169" s="400">
        <f>ROUND(CC1169,0)</f>
        <v/>
      </c>
      <c r="AU1169" s="400">
        <f>ROUND(CD1169,0)</f>
        <v/>
      </c>
      <c r="AV1169" s="400">
        <f>ROUND(CE1169,0)</f>
        <v/>
      </c>
      <c r="AW1169" s="400">
        <f>ROUND(CF1169,0)</f>
        <v/>
      </c>
      <c r="AX1169" s="400">
        <f>ROUND(CG1169,0)</f>
        <v/>
      </c>
      <c r="AY1169" s="400">
        <f>ROUND(CH1169,0)</f>
        <v/>
      </c>
      <c r="AZ1169" s="400">
        <f>ROUND(CI1169,0)</f>
        <v/>
      </c>
      <c r="BA1169" s="400">
        <f>ROUND(CJ1169,0)</f>
        <v/>
      </c>
      <c r="BB1169" s="400">
        <f>ROUND(CK1169,0)</f>
        <v/>
      </c>
      <c r="BC1169" s="400">
        <f>ROUND(CL1169,0)</f>
        <v/>
      </c>
      <c r="BD1169" s="400">
        <f>ROUND(CM1169,0)</f>
        <v/>
      </c>
      <c r="BE1169" s="400" t="n"/>
      <c r="BF1169" s="400" t="n"/>
      <c r="BG1169" s="400" t="n"/>
      <c r="BH1169" s="400" t="n"/>
      <c r="BI1169" s="400" t="n"/>
      <c r="BJ1169" s="400" t="n"/>
      <c r="BK1169" s="400" t="n"/>
      <c r="BL1169" s="400" t="n"/>
      <c r="BM1169" s="400" t="n"/>
      <c r="BN1169" s="400" t="n"/>
      <c r="BO1169" s="400" t="n"/>
      <c r="BP1169" s="400" t="n"/>
      <c r="BQ1169" s="400" t="n"/>
      <c r="BR1169" s="400" t="n"/>
      <c r="BS1169" s="400" t="n"/>
      <c r="BT1169" s="400" t="n"/>
      <c r="BU1169" s="400" t="n"/>
      <c r="BV1169" s="400" t="n"/>
      <c r="BW1169" s="400" t="n"/>
      <c r="BX1169" s="400" t="n"/>
      <c r="BY1169" s="400" t="n"/>
      <c r="BZ1169" s="400" t="n"/>
      <c r="CA1169" s="400" t="n"/>
      <c r="CB1169" s="400" t="n"/>
      <c r="CC1169" s="400" t="n"/>
      <c r="CD1169" s="400" t="n"/>
      <c r="CE1169" s="400" t="n"/>
      <c r="CF1169" s="400" t="n"/>
      <c r="CG1169" s="400" t="n"/>
      <c r="CH1169" s="400" t="n"/>
      <c r="CI1169" s="400" t="n"/>
      <c r="CJ1169" s="400" t="n"/>
      <c r="CK1169" s="400" t="n"/>
      <c r="CL1169" s="400" t="n"/>
      <c r="CM1169" s="400" t="n"/>
      <c r="CN1169" s="400" t="n"/>
      <c r="CO1169" s="400" t="n"/>
      <c r="CP1169" s="400" t="n"/>
      <c r="CQ1169" s="400" t="n"/>
      <c r="CR1169" s="400" t="n"/>
      <c r="CS1169" s="400" t="n"/>
      <c r="CT1169" s="400" t="n"/>
      <c r="CU1169" s="400" t="n"/>
      <c r="CV1169" s="400" t="n"/>
      <c r="CW1169" s="400" t="n"/>
      <c r="CX1169" s="400" t="n"/>
      <c r="CY1169" s="400" t="n"/>
      <c r="CZ1169" s="400" t="n"/>
      <c r="DA1169" s="400" t="n"/>
      <c r="DB1169" s="400" t="n"/>
      <c r="DC1169" s="400" t="n"/>
      <c r="DD1169" s="400" t="n"/>
      <c r="DE1169" s="400" t="n"/>
      <c r="DF1169" s="400" t="n"/>
      <c r="DG1169" s="401" t="n"/>
      <c r="DH1169" s="401" t="n"/>
      <c r="DI1169" s="401" t="n"/>
      <c r="DJ1169" s="401" t="n"/>
      <c r="DK1169" s="401" t="n"/>
      <c r="DL1169" s="401" t="n"/>
      <c r="DM1169" s="401" t="n"/>
      <c r="DN1169" s="401" t="n"/>
      <c r="DO1169" s="401" t="n"/>
      <c r="DP1169" s="401" t="n"/>
      <c r="DQ1169" s="401" t="n"/>
      <c r="DR1169" s="401" t="n"/>
      <c r="DS1169" s="401" t="n"/>
      <c r="DT1169" s="401" t="n"/>
      <c r="DU1169" s="401" t="n"/>
      <c r="DV1169" s="401" t="n"/>
      <c r="DW1169" s="401" t="n"/>
      <c r="DX1169" s="401" t="n"/>
      <c r="DY1169" s="401" t="n"/>
      <c r="DZ1169" s="401" t="n"/>
      <c r="EA1169" s="401" t="n"/>
      <c r="EB1169" s="401" t="n"/>
      <c r="EC1169" s="401" t="n"/>
      <c r="ED1169" s="401" t="n"/>
      <c r="EE1169" s="401" t="n"/>
      <c r="EF1169" s="401" t="n"/>
      <c r="EG1169" s="401" t="n"/>
      <c r="EH1169" s="401" t="n"/>
      <c r="EI1169" s="401" t="n"/>
      <c r="EJ1169" s="401" t="n"/>
      <c r="EK1169" s="401" t="n"/>
      <c r="EL1169" s="401" t="n"/>
      <c r="EM1169" s="401" t="n"/>
      <c r="EN1169" s="401" t="n"/>
      <c r="EO1169" s="401" t="n"/>
      <c r="EP1169" s="401" t="n"/>
      <c r="EQ1169" s="401" t="n"/>
      <c r="ER1169" s="401" t="n"/>
      <c r="ES1169" s="401" t="n"/>
      <c r="ET1169" s="401" t="n"/>
      <c r="EU1169" s="401" t="n"/>
      <c r="EV1169" s="401" t="n"/>
      <c r="EW1169" s="401" t="n"/>
      <c r="EX1169" s="401" t="n"/>
      <c r="EY1169" s="401" t="n"/>
      <c r="EZ1169" s="401" t="n"/>
      <c r="FA1169" s="401" t="n"/>
      <c r="FB1169" s="401" t="n"/>
      <c r="FC1169" s="401" t="n"/>
      <c r="FD1169" s="401" t="n"/>
      <c r="FE1169" s="401" t="n"/>
      <c r="FF1169" s="401" t="n"/>
      <c r="FG1169" s="401" t="n"/>
      <c r="FH1169" s="401" t="n"/>
      <c r="FI1169" s="401" t="n"/>
      <c r="FJ1169" s="401" t="n"/>
      <c r="FK1169" s="401" t="n"/>
      <c r="FL1169" s="401" t="n"/>
      <c r="FM1169" s="401" t="n"/>
      <c r="FN1169" s="401" t="n"/>
      <c r="FO1169" s="401" t="n"/>
      <c r="FP1169" s="401" t="n"/>
      <c r="FQ1169" s="401" t="n"/>
      <c r="FR1169" s="401" t="n"/>
      <c r="FS1169" s="401" t="n"/>
      <c r="FT1169" s="401" t="n"/>
      <c r="FU1169" s="401" t="n"/>
      <c r="FV1169" s="401" t="n"/>
      <c r="FW1169" s="401" t="n"/>
      <c r="FX1169" s="401" t="n"/>
      <c r="FY1169" s="401" t="n"/>
      <c r="FZ1169" s="401" t="n"/>
      <c r="GA1169" s="401" t="n"/>
      <c r="GB1169" s="401" t="n"/>
      <c r="GC1169" s="401" t="n"/>
      <c r="GD1169" s="401" t="n"/>
      <c r="GE1169" s="401" t="n"/>
      <c r="GF1169" s="401" t="n"/>
      <c r="GG1169" s="401" t="n"/>
      <c r="GH1169" s="401" t="n"/>
      <c r="GI1169" s="401" t="n"/>
      <c r="GJ1169" s="401" t="n"/>
      <c r="GK1169" s="401" t="n"/>
      <c r="GL1169" s="401" t="n"/>
      <c r="GM1169" s="401" t="n"/>
      <c r="GN1169" s="401" t="n"/>
      <c r="GO1169" s="401" t="n"/>
      <c r="GP1169" s="401" t="n"/>
      <c r="GQ1169" s="401" t="n"/>
      <c r="GR1169" s="401" t="n"/>
      <c r="GS1169" s="401" t="n"/>
      <c r="GT1169" s="401" t="n"/>
      <c r="GU1169" s="401" t="n"/>
      <c r="GV1169" s="401" t="n"/>
      <c r="GW1169" s="401" t="n"/>
      <c r="GX1169" s="401" t="n">
        <v>0</v>
      </c>
    </row>
    <row r="1170"/>
    <row r="1171">
      <c r="A1171" s="402" t="n">
        <v>50</v>
      </c>
      <c r="B1171" s="402" t="n">
        <v>0</v>
      </c>
      <c r="C1171" s="402" t="n">
        <v>0</v>
      </c>
      <c r="D1171" s="402" t="n">
        <v>1</v>
      </c>
      <c r="E1171" s="402" t="n">
        <v>201</v>
      </c>
      <c r="F1171" s="402">
        <f>ROUND(Source!O1169,O1171)</f>
        <v/>
      </c>
      <c r="G1171" s="402" t="inlineStr">
        <is>
          <t>ПЗ</t>
        </is>
      </c>
      <c r="H1171" s="402" t="inlineStr">
        <is>
          <t>Прямые затраты</t>
        </is>
      </c>
      <c r="I1171" s="402" t="n"/>
      <c r="J1171" s="402" t="n"/>
      <c r="K1171" s="402" t="n">
        <v>201</v>
      </c>
      <c r="L1171" s="402" t="n">
        <v>1</v>
      </c>
      <c r="M1171" s="402" t="n">
        <v>3</v>
      </c>
      <c r="N1171" s="402" t="inlineStr"/>
      <c r="O1171" s="402" t="n">
        <v>0</v>
      </c>
      <c r="P1171" s="402" t="n"/>
      <c r="Q1171" s="402" t="n"/>
      <c r="R1171" s="402" t="n"/>
      <c r="S1171" s="402" t="n"/>
      <c r="T1171" s="402" t="n"/>
      <c r="U1171" s="402" t="n"/>
      <c r="V1171" s="402" t="n"/>
      <c r="W1171" s="402" t="n">
        <v>0</v>
      </c>
      <c r="X1171" s="402" t="n">
        <v>1</v>
      </c>
      <c r="Y1171" s="402" t="n">
        <v>0</v>
      </c>
      <c r="Z1171" s="402" t="n"/>
      <c r="AA1171" s="402" t="n"/>
      <c r="AB1171" s="402" t="n"/>
    </row>
    <row r="1172">
      <c r="A1172" s="402" t="n">
        <v>50</v>
      </c>
      <c r="B1172" s="402" t="n">
        <v>0</v>
      </c>
      <c r="C1172" s="402" t="n">
        <v>0</v>
      </c>
      <c r="D1172" s="402" t="n">
        <v>1</v>
      </c>
      <c r="E1172" s="402" t="n">
        <v>202</v>
      </c>
      <c r="F1172" s="402">
        <f>ROUND(Source!P1169,O1172)</f>
        <v/>
      </c>
      <c r="G1172" s="402" t="inlineStr">
        <is>
          <t>СтМатОб</t>
        </is>
      </c>
      <c r="H1172" s="402" t="inlineStr">
        <is>
          <t>Стоимость материальных ресурсов (всего)</t>
        </is>
      </c>
      <c r="I1172" s="402" t="n"/>
      <c r="J1172" s="402" t="n"/>
      <c r="K1172" s="402" t="n">
        <v>202</v>
      </c>
      <c r="L1172" s="402" t="n">
        <v>2</v>
      </c>
      <c r="M1172" s="402" t="n">
        <v>3</v>
      </c>
      <c r="N1172" s="402" t="inlineStr"/>
      <c r="O1172" s="402" t="n">
        <v>0</v>
      </c>
      <c r="P1172" s="402" t="n"/>
      <c r="Q1172" s="402" t="n"/>
      <c r="R1172" s="402" t="n"/>
      <c r="S1172" s="402" t="n"/>
      <c r="T1172" s="402" t="n"/>
      <c r="U1172" s="402" t="n"/>
      <c r="V1172" s="402" t="n"/>
      <c r="W1172" s="402" t="n">
        <v>0</v>
      </c>
      <c r="X1172" s="402" t="n">
        <v>1</v>
      </c>
      <c r="Y1172" s="402" t="n">
        <v>0</v>
      </c>
      <c r="Z1172" s="402" t="n"/>
      <c r="AA1172" s="402" t="n"/>
      <c r="AB1172" s="402" t="n"/>
    </row>
    <row r="1173">
      <c r="A1173" s="402" t="n">
        <v>50</v>
      </c>
      <c r="B1173" s="402" t="n">
        <v>0</v>
      </c>
      <c r="C1173" s="402" t="n">
        <v>0</v>
      </c>
      <c r="D1173" s="402" t="n">
        <v>1</v>
      </c>
      <c r="E1173" s="402" t="n">
        <v>222</v>
      </c>
      <c r="F1173" s="402">
        <f>ROUND(Source!AO1169,O1173)</f>
        <v/>
      </c>
      <c r="G1173" s="402" t="inlineStr">
        <is>
          <t>СтМатОбЗак</t>
        </is>
      </c>
      <c r="H1173" s="402" t="inlineStr">
        <is>
          <t>Стоимость материалов и оборудования заказчика</t>
        </is>
      </c>
      <c r="I1173" s="402" t="n"/>
      <c r="J1173" s="402" t="n"/>
      <c r="K1173" s="402" t="n">
        <v>222</v>
      </c>
      <c r="L1173" s="402" t="n">
        <v>3</v>
      </c>
      <c r="M1173" s="402" t="n">
        <v>3</v>
      </c>
      <c r="N1173" s="402" t="inlineStr"/>
      <c r="O1173" s="402" t="n">
        <v>0</v>
      </c>
      <c r="P1173" s="402" t="n"/>
      <c r="Q1173" s="402" t="n"/>
      <c r="R1173" s="402" t="n"/>
      <c r="S1173" s="402" t="n"/>
      <c r="T1173" s="402" t="n"/>
      <c r="U1173" s="402" t="n"/>
      <c r="V1173" s="402" t="n"/>
      <c r="W1173" s="402" t="n">
        <v>0</v>
      </c>
      <c r="X1173" s="402" t="n">
        <v>1</v>
      </c>
      <c r="Y1173" s="402" t="n">
        <v>0</v>
      </c>
      <c r="Z1173" s="402" t="n"/>
      <c r="AA1173" s="402" t="n"/>
      <c r="AB1173" s="402" t="n"/>
    </row>
    <row r="1174">
      <c r="A1174" s="402" t="n">
        <v>50</v>
      </c>
      <c r="B1174" s="402" t="n">
        <v>0</v>
      </c>
      <c r="C1174" s="402" t="n">
        <v>0</v>
      </c>
      <c r="D1174" s="402" t="n">
        <v>1</v>
      </c>
      <c r="E1174" s="402" t="n">
        <v>225</v>
      </c>
      <c r="F1174" s="402">
        <f>ROUND(Source!AV1169,O1174)</f>
        <v/>
      </c>
      <c r="G1174" s="402" t="inlineStr">
        <is>
          <t>СтМатОбПод</t>
        </is>
      </c>
      <c r="H1174" s="402" t="inlineStr">
        <is>
          <t>Стоимость материалов и оборудования подрядчика</t>
        </is>
      </c>
      <c r="I1174" s="402" t="n"/>
      <c r="J1174" s="402" t="n"/>
      <c r="K1174" s="402" t="n">
        <v>225</v>
      </c>
      <c r="L1174" s="402" t="n">
        <v>4</v>
      </c>
      <c r="M1174" s="402" t="n">
        <v>3</v>
      </c>
      <c r="N1174" s="402" t="inlineStr"/>
      <c r="O1174" s="402" t="n">
        <v>0</v>
      </c>
      <c r="P1174" s="402" t="n"/>
      <c r="Q1174" s="402" t="n"/>
      <c r="R1174" s="402" t="n"/>
      <c r="S1174" s="402" t="n"/>
      <c r="T1174" s="402" t="n"/>
      <c r="U1174" s="402" t="n"/>
      <c r="V1174" s="402" t="n"/>
      <c r="W1174" s="402" t="n">
        <v>0</v>
      </c>
      <c r="X1174" s="402" t="n">
        <v>1</v>
      </c>
      <c r="Y1174" s="402" t="n">
        <v>0</v>
      </c>
      <c r="Z1174" s="402" t="n"/>
      <c r="AA1174" s="402" t="n"/>
      <c r="AB1174" s="402" t="n"/>
    </row>
    <row r="1175">
      <c r="A1175" s="402" t="n">
        <v>50</v>
      </c>
      <c r="B1175" s="402" t="n">
        <v>0</v>
      </c>
      <c r="C1175" s="402" t="n">
        <v>0</v>
      </c>
      <c r="D1175" s="402" t="n">
        <v>1</v>
      </c>
      <c r="E1175" s="402" t="n">
        <v>226</v>
      </c>
      <c r="F1175" s="402">
        <f>ROUND(Source!AW1169,O1175)</f>
        <v/>
      </c>
      <c r="G1175" s="402" t="inlineStr">
        <is>
          <t>СтМат</t>
        </is>
      </c>
      <c r="H1175" s="402" t="inlineStr">
        <is>
          <t>Стоимость материалов (всего)</t>
        </is>
      </c>
      <c r="I1175" s="402" t="n"/>
      <c r="J1175" s="402" t="n"/>
      <c r="K1175" s="402" t="n">
        <v>226</v>
      </c>
      <c r="L1175" s="402" t="n">
        <v>5</v>
      </c>
      <c r="M1175" s="402" t="n">
        <v>3</v>
      </c>
      <c r="N1175" s="402" t="inlineStr"/>
      <c r="O1175" s="402" t="n">
        <v>0</v>
      </c>
      <c r="P1175" s="402" t="n"/>
      <c r="Q1175" s="402" t="n"/>
      <c r="R1175" s="402" t="n"/>
      <c r="S1175" s="402" t="n"/>
      <c r="T1175" s="402" t="n"/>
      <c r="U1175" s="402" t="n"/>
      <c r="V1175" s="402" t="n"/>
      <c r="W1175" s="402" t="n">
        <v>0</v>
      </c>
      <c r="X1175" s="402" t="n">
        <v>1</v>
      </c>
      <c r="Y1175" s="402" t="n">
        <v>0</v>
      </c>
      <c r="Z1175" s="402" t="n"/>
      <c r="AA1175" s="402" t="n"/>
      <c r="AB1175" s="402" t="n"/>
    </row>
    <row r="1176">
      <c r="A1176" s="402" t="n">
        <v>50</v>
      </c>
      <c r="B1176" s="402" t="n">
        <v>0</v>
      </c>
      <c r="C1176" s="402" t="n">
        <v>0</v>
      </c>
      <c r="D1176" s="402" t="n">
        <v>1</v>
      </c>
      <c r="E1176" s="402" t="n">
        <v>227</v>
      </c>
      <c r="F1176" s="402">
        <f>ROUND(Source!AX1169,O1176)</f>
        <v/>
      </c>
      <c r="G1176" s="402" t="inlineStr">
        <is>
          <t>СтМатЗак</t>
        </is>
      </c>
      <c r="H1176" s="402" t="inlineStr">
        <is>
          <t>Стоимость материалов заказчика</t>
        </is>
      </c>
      <c r="I1176" s="402" t="n"/>
      <c r="J1176" s="402" t="n"/>
      <c r="K1176" s="402" t="n">
        <v>227</v>
      </c>
      <c r="L1176" s="402" t="n">
        <v>6</v>
      </c>
      <c r="M1176" s="402" t="n">
        <v>3</v>
      </c>
      <c r="N1176" s="402" t="inlineStr"/>
      <c r="O1176" s="402" t="n">
        <v>0</v>
      </c>
      <c r="P1176" s="402" t="n"/>
      <c r="Q1176" s="402" t="n"/>
      <c r="R1176" s="402" t="n"/>
      <c r="S1176" s="402" t="n"/>
      <c r="T1176" s="402" t="n"/>
      <c r="U1176" s="402" t="n"/>
      <c r="V1176" s="402" t="n"/>
      <c r="W1176" s="402" t="n">
        <v>0</v>
      </c>
      <c r="X1176" s="402" t="n">
        <v>1</v>
      </c>
      <c r="Y1176" s="402" t="n">
        <v>0</v>
      </c>
      <c r="Z1176" s="402" t="n"/>
      <c r="AA1176" s="402" t="n"/>
      <c r="AB1176" s="402" t="n"/>
    </row>
    <row r="1177">
      <c r="A1177" s="402" t="n">
        <v>50</v>
      </c>
      <c r="B1177" s="402" t="n">
        <v>0</v>
      </c>
      <c r="C1177" s="402" t="n">
        <v>0</v>
      </c>
      <c r="D1177" s="402" t="n">
        <v>1</v>
      </c>
      <c r="E1177" s="402" t="n">
        <v>228</v>
      </c>
      <c r="F1177" s="402">
        <f>ROUND(Source!AY1169,O1177)</f>
        <v/>
      </c>
      <c r="G1177" s="402" t="inlineStr">
        <is>
          <t>СтМатПод</t>
        </is>
      </c>
      <c r="H1177" s="402" t="inlineStr">
        <is>
          <t>Стоимость материалов подрядчика</t>
        </is>
      </c>
      <c r="I1177" s="402" t="n"/>
      <c r="J1177" s="402" t="n"/>
      <c r="K1177" s="402" t="n">
        <v>228</v>
      </c>
      <c r="L1177" s="402" t="n">
        <v>7</v>
      </c>
      <c r="M1177" s="402" t="n">
        <v>3</v>
      </c>
      <c r="N1177" s="402" t="inlineStr"/>
      <c r="O1177" s="402" t="n">
        <v>0</v>
      </c>
      <c r="P1177" s="402" t="n"/>
      <c r="Q1177" s="402" t="n"/>
      <c r="R1177" s="402" t="n"/>
      <c r="S1177" s="402" t="n"/>
      <c r="T1177" s="402" t="n"/>
      <c r="U1177" s="402" t="n"/>
      <c r="V1177" s="402" t="n"/>
      <c r="W1177" s="402" t="n">
        <v>0</v>
      </c>
      <c r="X1177" s="402" t="n">
        <v>1</v>
      </c>
      <c r="Y1177" s="402" t="n">
        <v>0</v>
      </c>
      <c r="Z1177" s="402" t="n"/>
      <c r="AA1177" s="402" t="n"/>
      <c r="AB1177" s="402" t="n"/>
    </row>
    <row r="1178">
      <c r="A1178" s="402" t="n">
        <v>50</v>
      </c>
      <c r="B1178" s="402" t="n">
        <v>0</v>
      </c>
      <c r="C1178" s="402" t="n">
        <v>0</v>
      </c>
      <c r="D1178" s="402" t="n">
        <v>1</v>
      </c>
      <c r="E1178" s="402" t="n">
        <v>216</v>
      </c>
      <c r="F1178" s="402">
        <f>ROUND(Source!AP1169,O1178)</f>
        <v/>
      </c>
      <c r="G1178" s="402" t="inlineStr">
        <is>
          <t>Оборуд</t>
        </is>
      </c>
      <c r="H1178" s="402" t="inlineStr">
        <is>
          <t>Стоимость оборудования (всего)</t>
        </is>
      </c>
      <c r="I1178" s="402" t="n"/>
      <c r="J1178" s="402" t="n"/>
      <c r="K1178" s="402" t="n">
        <v>216</v>
      </c>
      <c r="L1178" s="402" t="n">
        <v>8</v>
      </c>
      <c r="M1178" s="402" t="n">
        <v>3</v>
      </c>
      <c r="N1178" s="402" t="inlineStr"/>
      <c r="O1178" s="402" t="n">
        <v>0</v>
      </c>
      <c r="P1178" s="402" t="n"/>
      <c r="Q1178" s="402" t="n"/>
      <c r="R1178" s="402" t="n"/>
      <c r="S1178" s="402" t="n"/>
      <c r="T1178" s="402" t="n"/>
      <c r="U1178" s="402" t="n"/>
      <c r="V1178" s="402" t="n"/>
      <c r="W1178" s="402" t="n">
        <v>0</v>
      </c>
      <c r="X1178" s="402" t="n">
        <v>1</v>
      </c>
      <c r="Y1178" s="402" t="n">
        <v>0</v>
      </c>
      <c r="Z1178" s="402" t="n"/>
      <c r="AA1178" s="402" t="n"/>
      <c r="AB1178" s="402" t="n"/>
    </row>
    <row r="1179">
      <c r="A1179" s="402" t="n">
        <v>50</v>
      </c>
      <c r="B1179" s="402" t="n">
        <v>0</v>
      </c>
      <c r="C1179" s="402" t="n">
        <v>0</v>
      </c>
      <c r="D1179" s="402" t="n">
        <v>1</v>
      </c>
      <c r="E1179" s="402" t="n">
        <v>223</v>
      </c>
      <c r="F1179" s="402">
        <f>ROUND(Source!AQ1169,O1179)</f>
        <v/>
      </c>
      <c r="G1179" s="402" t="inlineStr">
        <is>
          <t>ОборудЗак</t>
        </is>
      </c>
      <c r="H1179" s="402" t="inlineStr">
        <is>
          <t>Стоимость оборудования заказчика</t>
        </is>
      </c>
      <c r="I1179" s="402" t="n"/>
      <c r="J1179" s="402" t="n"/>
      <c r="K1179" s="402" t="n">
        <v>223</v>
      </c>
      <c r="L1179" s="402" t="n">
        <v>9</v>
      </c>
      <c r="M1179" s="402" t="n">
        <v>3</v>
      </c>
      <c r="N1179" s="402" t="inlineStr"/>
      <c r="O1179" s="402" t="n">
        <v>0</v>
      </c>
      <c r="P1179" s="402" t="n"/>
      <c r="Q1179" s="402" t="n"/>
      <c r="R1179" s="402" t="n"/>
      <c r="S1179" s="402" t="n"/>
      <c r="T1179" s="402" t="n"/>
      <c r="U1179" s="402" t="n"/>
      <c r="V1179" s="402" t="n"/>
      <c r="W1179" s="402" t="n">
        <v>0</v>
      </c>
      <c r="X1179" s="402" t="n">
        <v>1</v>
      </c>
      <c r="Y1179" s="402" t="n">
        <v>0</v>
      </c>
      <c r="Z1179" s="402" t="n"/>
      <c r="AA1179" s="402" t="n"/>
      <c r="AB1179" s="402" t="n"/>
    </row>
    <row r="1180">
      <c r="A1180" s="402" t="n">
        <v>50</v>
      </c>
      <c r="B1180" s="402" t="n">
        <v>0</v>
      </c>
      <c r="C1180" s="402" t="n">
        <v>0</v>
      </c>
      <c r="D1180" s="402" t="n">
        <v>1</v>
      </c>
      <c r="E1180" s="402" t="n">
        <v>229</v>
      </c>
      <c r="F1180" s="402">
        <f>ROUND(Source!AZ1169,O1180)</f>
        <v/>
      </c>
      <c r="G1180" s="402" t="inlineStr">
        <is>
          <t>ОборудПод</t>
        </is>
      </c>
      <c r="H1180" s="402" t="inlineStr">
        <is>
          <t>Стоимость оборудования подрядчика</t>
        </is>
      </c>
      <c r="I1180" s="402" t="n"/>
      <c r="J1180" s="402" t="n"/>
      <c r="K1180" s="402" t="n">
        <v>229</v>
      </c>
      <c r="L1180" s="402" t="n">
        <v>10</v>
      </c>
      <c r="M1180" s="402" t="n">
        <v>3</v>
      </c>
      <c r="N1180" s="402" t="inlineStr"/>
      <c r="O1180" s="402" t="n">
        <v>0</v>
      </c>
      <c r="P1180" s="402" t="n"/>
      <c r="Q1180" s="402" t="n"/>
      <c r="R1180" s="402" t="n"/>
      <c r="S1180" s="402" t="n"/>
      <c r="T1180" s="402" t="n"/>
      <c r="U1180" s="402" t="n"/>
      <c r="V1180" s="402" t="n"/>
      <c r="W1180" s="402" t="n">
        <v>0</v>
      </c>
      <c r="X1180" s="402" t="n">
        <v>1</v>
      </c>
      <c r="Y1180" s="402" t="n">
        <v>0</v>
      </c>
      <c r="Z1180" s="402" t="n"/>
      <c r="AA1180" s="402" t="n"/>
      <c r="AB1180" s="402" t="n"/>
    </row>
    <row r="1181">
      <c r="A1181" s="402" t="n">
        <v>50</v>
      </c>
      <c r="B1181" s="402" t="n">
        <v>0</v>
      </c>
      <c r="C1181" s="402" t="n">
        <v>0</v>
      </c>
      <c r="D1181" s="402" t="n">
        <v>1</v>
      </c>
      <c r="E1181" s="402" t="n">
        <v>203</v>
      </c>
      <c r="F1181" s="402">
        <f>ROUND(Source!Q1169,O1181)</f>
        <v/>
      </c>
      <c r="G1181" s="402" t="inlineStr">
        <is>
          <t>ЭММ</t>
        </is>
      </c>
      <c r="H1181" s="402" t="inlineStr">
        <is>
          <t>Эксплуатация машин</t>
        </is>
      </c>
      <c r="I1181" s="402" t="n"/>
      <c r="J1181" s="402" t="n"/>
      <c r="K1181" s="402" t="n">
        <v>203</v>
      </c>
      <c r="L1181" s="402" t="n">
        <v>11</v>
      </c>
      <c r="M1181" s="402" t="n">
        <v>3</v>
      </c>
      <c r="N1181" s="402" t="inlineStr"/>
      <c r="O1181" s="402" t="n">
        <v>0</v>
      </c>
      <c r="P1181" s="402" t="n"/>
      <c r="Q1181" s="402" t="n"/>
      <c r="R1181" s="402" t="n"/>
      <c r="S1181" s="402" t="n"/>
      <c r="T1181" s="402" t="n"/>
      <c r="U1181" s="402" t="n"/>
      <c r="V1181" s="402" t="n"/>
      <c r="W1181" s="402" t="n">
        <v>0</v>
      </c>
      <c r="X1181" s="402" t="n">
        <v>1</v>
      </c>
      <c r="Y1181" s="402" t="n">
        <v>0</v>
      </c>
      <c r="Z1181" s="402" t="n"/>
      <c r="AA1181" s="402" t="n"/>
      <c r="AB1181" s="402" t="n"/>
    </row>
    <row r="1182">
      <c r="A1182" s="402" t="n">
        <v>50</v>
      </c>
      <c r="B1182" s="402" t="n">
        <v>0</v>
      </c>
      <c r="C1182" s="402" t="n">
        <v>0</v>
      </c>
      <c r="D1182" s="402" t="n">
        <v>1</v>
      </c>
      <c r="E1182" s="402" t="n">
        <v>231</v>
      </c>
      <c r="F1182" s="402">
        <f>ROUND(Source!BB1169,O1182)</f>
        <v/>
      </c>
      <c r="G1182" s="402" t="inlineStr">
        <is>
          <t>ЭММсНРиСП</t>
        </is>
      </c>
      <c r="H1182" s="402" t="inlineStr">
        <is>
          <t>Эксплуатация машин по ТСН-2001.16</t>
        </is>
      </c>
      <c r="I1182" s="402" t="n"/>
      <c r="J1182" s="402" t="n"/>
      <c r="K1182" s="402" t="n">
        <v>231</v>
      </c>
      <c r="L1182" s="402" t="n">
        <v>12</v>
      </c>
      <c r="M1182" s="402" t="n">
        <v>3</v>
      </c>
      <c r="N1182" s="402" t="inlineStr"/>
      <c r="O1182" s="402" t="n">
        <v>0</v>
      </c>
      <c r="P1182" s="402" t="n"/>
      <c r="Q1182" s="402" t="n"/>
      <c r="R1182" s="402" t="n"/>
      <c r="S1182" s="402" t="n"/>
      <c r="T1182" s="402" t="n"/>
      <c r="U1182" s="402" t="n"/>
      <c r="V1182" s="402" t="n"/>
      <c r="W1182" s="402" t="n">
        <v>0</v>
      </c>
      <c r="X1182" s="402" t="n">
        <v>1</v>
      </c>
      <c r="Y1182" s="402" t="n">
        <v>0</v>
      </c>
      <c r="Z1182" s="402" t="n"/>
      <c r="AA1182" s="402" t="n"/>
      <c r="AB1182" s="402" t="n"/>
    </row>
    <row r="1183">
      <c r="A1183" s="402" t="n">
        <v>50</v>
      </c>
      <c r="B1183" s="402" t="n">
        <v>0</v>
      </c>
      <c r="C1183" s="402" t="n">
        <v>0</v>
      </c>
      <c r="D1183" s="402" t="n">
        <v>1</v>
      </c>
      <c r="E1183" s="402" t="n">
        <v>204</v>
      </c>
      <c r="F1183" s="402">
        <f>ROUND(Source!R1169,O1183)</f>
        <v/>
      </c>
      <c r="G1183" s="402" t="inlineStr">
        <is>
          <t>ЗПМ</t>
        </is>
      </c>
      <c r="H1183" s="402" t="inlineStr">
        <is>
          <t>ЗП машинистов</t>
        </is>
      </c>
      <c r="I1183" s="402" t="n"/>
      <c r="J1183" s="402" t="n"/>
      <c r="K1183" s="402" t="n">
        <v>204</v>
      </c>
      <c r="L1183" s="402" t="n">
        <v>13</v>
      </c>
      <c r="M1183" s="402" t="n">
        <v>3</v>
      </c>
      <c r="N1183" s="402" t="inlineStr"/>
      <c r="O1183" s="402" t="n">
        <v>0</v>
      </c>
      <c r="P1183" s="402" t="n"/>
      <c r="Q1183" s="402" t="n"/>
      <c r="R1183" s="402" t="n"/>
      <c r="S1183" s="402" t="n"/>
      <c r="T1183" s="402" t="n"/>
      <c r="U1183" s="402" t="n"/>
      <c r="V1183" s="402" t="n"/>
      <c r="W1183" s="402" t="n">
        <v>0</v>
      </c>
      <c r="X1183" s="402" t="n">
        <v>1</v>
      </c>
      <c r="Y1183" s="402" t="n">
        <v>0</v>
      </c>
      <c r="Z1183" s="402" t="n"/>
      <c r="AA1183" s="402" t="n"/>
      <c r="AB1183" s="402" t="n"/>
    </row>
    <row r="1184">
      <c r="A1184" s="402" t="n">
        <v>50</v>
      </c>
      <c r="B1184" s="402" t="n">
        <v>0</v>
      </c>
      <c r="C1184" s="402" t="n">
        <v>0</v>
      </c>
      <c r="D1184" s="402" t="n">
        <v>1</v>
      </c>
      <c r="E1184" s="402" t="n">
        <v>205</v>
      </c>
      <c r="F1184" s="402">
        <f>ROUND(Source!S1169,O1184)</f>
        <v/>
      </c>
      <c r="G1184" s="402" t="inlineStr">
        <is>
          <t>ОЗП</t>
        </is>
      </c>
      <c r="H1184" s="402" t="inlineStr">
        <is>
          <t>Основная ЗП рабочих</t>
        </is>
      </c>
      <c r="I1184" s="402" t="n"/>
      <c r="J1184" s="402" t="n"/>
      <c r="K1184" s="402" t="n">
        <v>205</v>
      </c>
      <c r="L1184" s="402" t="n">
        <v>14</v>
      </c>
      <c r="M1184" s="402" t="n">
        <v>3</v>
      </c>
      <c r="N1184" s="402" t="inlineStr"/>
      <c r="O1184" s="402" t="n">
        <v>0</v>
      </c>
      <c r="P1184" s="402" t="n"/>
      <c r="Q1184" s="402" t="n"/>
      <c r="R1184" s="402" t="n"/>
      <c r="S1184" s="402" t="n"/>
      <c r="T1184" s="402" t="n"/>
      <c r="U1184" s="402" t="n"/>
      <c r="V1184" s="402" t="n"/>
      <c r="W1184" s="402" t="n">
        <v>0</v>
      </c>
      <c r="X1184" s="402" t="n">
        <v>1</v>
      </c>
      <c r="Y1184" s="402" t="n">
        <v>0</v>
      </c>
      <c r="Z1184" s="402" t="n"/>
      <c r="AA1184" s="402" t="n"/>
      <c r="AB1184" s="402" t="n"/>
    </row>
    <row r="1185">
      <c r="A1185" s="402" t="n">
        <v>50</v>
      </c>
      <c r="B1185" s="402" t="n">
        <v>0</v>
      </c>
      <c r="C1185" s="402" t="n">
        <v>0</v>
      </c>
      <c r="D1185" s="402" t="n">
        <v>1</v>
      </c>
      <c r="E1185" s="402" t="n">
        <v>232</v>
      </c>
      <c r="F1185" s="402">
        <f>ROUND(Source!BC1169,O1185)</f>
        <v/>
      </c>
      <c r="G1185" s="402" t="inlineStr">
        <is>
          <t>ОЗПсНРиСП</t>
        </is>
      </c>
      <c r="H1185" s="402" t="inlineStr">
        <is>
          <t>Основная ЗП рабочих по ТСН-2001.16</t>
        </is>
      </c>
      <c r="I1185" s="402" t="n"/>
      <c r="J1185" s="402" t="n"/>
      <c r="K1185" s="402" t="n">
        <v>232</v>
      </c>
      <c r="L1185" s="402" t="n">
        <v>15</v>
      </c>
      <c r="M1185" s="402" t="n">
        <v>3</v>
      </c>
      <c r="N1185" s="402" t="inlineStr"/>
      <c r="O1185" s="402" t="n">
        <v>0</v>
      </c>
      <c r="P1185" s="402" t="n"/>
      <c r="Q1185" s="402" t="n"/>
      <c r="R1185" s="402" t="n"/>
      <c r="S1185" s="402" t="n"/>
      <c r="T1185" s="402" t="n"/>
      <c r="U1185" s="402" t="n"/>
      <c r="V1185" s="402" t="n"/>
      <c r="W1185" s="402" t="n">
        <v>0</v>
      </c>
      <c r="X1185" s="402" t="n">
        <v>1</v>
      </c>
      <c r="Y1185" s="402" t="n">
        <v>0</v>
      </c>
      <c r="Z1185" s="402" t="n"/>
      <c r="AA1185" s="402" t="n"/>
      <c r="AB1185" s="402" t="n"/>
    </row>
    <row r="1186">
      <c r="A1186" s="402" t="n">
        <v>50</v>
      </c>
      <c r="B1186" s="402" t="n">
        <v>0</v>
      </c>
      <c r="C1186" s="402" t="n">
        <v>0</v>
      </c>
      <c r="D1186" s="402" t="n">
        <v>1</v>
      </c>
      <c r="E1186" s="402" t="n">
        <v>214</v>
      </c>
      <c r="F1186" s="402">
        <f>ROUND(Source!AS1169,O1186)</f>
        <v/>
      </c>
      <c r="G1186" s="402" t="inlineStr">
        <is>
          <t>Строит</t>
        </is>
      </c>
      <c r="H1186" s="402" t="inlineStr">
        <is>
          <t>Строительные работы с НР и СП</t>
        </is>
      </c>
      <c r="I1186" s="402" t="n"/>
      <c r="J1186" s="402" t="n"/>
      <c r="K1186" s="402" t="n">
        <v>214</v>
      </c>
      <c r="L1186" s="402" t="n">
        <v>16</v>
      </c>
      <c r="M1186" s="402" t="n">
        <v>3</v>
      </c>
      <c r="N1186" s="402" t="inlineStr"/>
      <c r="O1186" s="402" t="n">
        <v>0</v>
      </c>
      <c r="P1186" s="402" t="n"/>
      <c r="Q1186" s="402" t="n"/>
      <c r="R1186" s="402" t="n"/>
      <c r="S1186" s="402" t="n"/>
      <c r="T1186" s="402" t="n"/>
      <c r="U1186" s="402" t="n"/>
      <c r="V1186" s="402" t="n"/>
      <c r="W1186" s="402" t="n">
        <v>0</v>
      </c>
      <c r="X1186" s="402" t="n">
        <v>1</v>
      </c>
      <c r="Y1186" s="402" t="n">
        <v>0</v>
      </c>
      <c r="Z1186" s="402" t="n"/>
      <c r="AA1186" s="402" t="n"/>
      <c r="AB1186" s="402" t="n"/>
    </row>
    <row r="1187">
      <c r="A1187" s="402" t="n">
        <v>50</v>
      </c>
      <c r="B1187" s="402" t="n">
        <v>0</v>
      </c>
      <c r="C1187" s="402" t="n">
        <v>0</v>
      </c>
      <c r="D1187" s="402" t="n">
        <v>1</v>
      </c>
      <c r="E1187" s="402" t="n">
        <v>215</v>
      </c>
      <c r="F1187" s="402">
        <f>ROUND(Source!AT1169,O1187)</f>
        <v/>
      </c>
      <c r="G1187" s="402" t="inlineStr">
        <is>
          <t>Монтаж</t>
        </is>
      </c>
      <c r="H1187" s="402" t="inlineStr">
        <is>
          <t>Монтажные работы с НР и СП</t>
        </is>
      </c>
      <c r="I1187" s="402" t="n"/>
      <c r="J1187" s="402" t="n"/>
      <c r="K1187" s="402" t="n">
        <v>215</v>
      </c>
      <c r="L1187" s="402" t="n">
        <v>17</v>
      </c>
      <c r="M1187" s="402" t="n">
        <v>3</v>
      </c>
      <c r="N1187" s="402" t="inlineStr"/>
      <c r="O1187" s="402" t="n">
        <v>0</v>
      </c>
      <c r="P1187" s="402" t="n"/>
      <c r="Q1187" s="402" t="n"/>
      <c r="R1187" s="402" t="n"/>
      <c r="S1187" s="402" t="n"/>
      <c r="T1187" s="402" t="n"/>
      <c r="U1187" s="402" t="n"/>
      <c r="V1187" s="402" t="n"/>
      <c r="W1187" s="402" t="n">
        <v>0</v>
      </c>
      <c r="X1187" s="402" t="n">
        <v>1</v>
      </c>
      <c r="Y1187" s="402" t="n">
        <v>0</v>
      </c>
      <c r="Z1187" s="402" t="n"/>
      <c r="AA1187" s="402" t="n"/>
      <c r="AB1187" s="402" t="n"/>
    </row>
    <row r="1188">
      <c r="A1188" s="402" t="n">
        <v>50</v>
      </c>
      <c r="B1188" s="402" t="n">
        <v>0</v>
      </c>
      <c r="C1188" s="402" t="n">
        <v>0</v>
      </c>
      <c r="D1188" s="402" t="n">
        <v>1</v>
      </c>
      <c r="E1188" s="402" t="n">
        <v>217</v>
      </c>
      <c r="F1188" s="402">
        <f>ROUND(Source!AU1169,O1188)</f>
        <v/>
      </c>
      <c r="G1188" s="402" t="inlineStr">
        <is>
          <t>Прочие</t>
        </is>
      </c>
      <c r="H1188" s="402" t="inlineStr">
        <is>
          <t>Прочие работы с НР и СП</t>
        </is>
      </c>
      <c r="I1188" s="402" t="n"/>
      <c r="J1188" s="402" t="n"/>
      <c r="K1188" s="402" t="n">
        <v>217</v>
      </c>
      <c r="L1188" s="402" t="n">
        <v>18</v>
      </c>
      <c r="M1188" s="402" t="n">
        <v>3</v>
      </c>
      <c r="N1188" s="402" t="inlineStr"/>
      <c r="O1188" s="402" t="n">
        <v>0</v>
      </c>
      <c r="P1188" s="402" t="n"/>
      <c r="Q1188" s="402" t="n"/>
      <c r="R1188" s="402" t="n"/>
      <c r="S1188" s="402" t="n"/>
      <c r="T1188" s="402" t="n"/>
      <c r="U1188" s="402" t="n"/>
      <c r="V1188" s="402" t="n"/>
      <c r="W1188" s="402" t="n">
        <v>0</v>
      </c>
      <c r="X1188" s="402" t="n">
        <v>1</v>
      </c>
      <c r="Y1188" s="402" t="n">
        <v>0</v>
      </c>
      <c r="Z1188" s="402" t="n"/>
      <c r="AA1188" s="402" t="n"/>
      <c r="AB1188" s="402" t="n"/>
    </row>
    <row r="1189">
      <c r="A1189" s="402" t="n">
        <v>50</v>
      </c>
      <c r="B1189" s="402" t="n">
        <v>0</v>
      </c>
      <c r="C1189" s="402" t="n">
        <v>0</v>
      </c>
      <c r="D1189" s="402" t="n">
        <v>1</v>
      </c>
      <c r="E1189" s="402" t="n">
        <v>230</v>
      </c>
      <c r="F1189" s="402">
        <f>ROUND(Source!BA1169,O1189)</f>
        <v/>
      </c>
      <c r="G1189" s="402" t="inlineStr">
        <is>
          <t>ПрочиеЗатр</t>
        </is>
      </c>
      <c r="H1189" s="402" t="inlineStr">
        <is>
          <t>Прочие затраты по ТСН-2001.16</t>
        </is>
      </c>
      <c r="I1189" s="402" t="n"/>
      <c r="J1189" s="402" t="n"/>
      <c r="K1189" s="402" t="n">
        <v>230</v>
      </c>
      <c r="L1189" s="402" t="n">
        <v>19</v>
      </c>
      <c r="M1189" s="402" t="n">
        <v>3</v>
      </c>
      <c r="N1189" s="402" t="inlineStr"/>
      <c r="O1189" s="402" t="n">
        <v>0</v>
      </c>
      <c r="P1189" s="402" t="n"/>
      <c r="Q1189" s="402" t="n"/>
      <c r="R1189" s="402" t="n"/>
      <c r="S1189" s="402" t="n"/>
      <c r="T1189" s="402" t="n"/>
      <c r="U1189" s="402" t="n"/>
      <c r="V1189" s="402" t="n"/>
      <c r="W1189" s="402" t="n">
        <v>0</v>
      </c>
      <c r="X1189" s="402" t="n">
        <v>1</v>
      </c>
      <c r="Y1189" s="402" t="n">
        <v>0</v>
      </c>
      <c r="Z1189" s="402" t="n"/>
      <c r="AA1189" s="402" t="n"/>
      <c r="AB1189" s="402" t="n"/>
    </row>
    <row r="1190">
      <c r="A1190" s="402" t="n">
        <v>50</v>
      </c>
      <c r="B1190" s="402" t="n">
        <v>0</v>
      </c>
      <c r="C1190" s="402" t="n">
        <v>0</v>
      </c>
      <c r="D1190" s="402" t="n">
        <v>1</v>
      </c>
      <c r="E1190" s="402" t="n">
        <v>206</v>
      </c>
      <c r="F1190" s="402">
        <f>ROUND(Source!T1169,O1190)</f>
        <v/>
      </c>
      <c r="G1190" s="402" t="inlineStr">
        <is>
          <t>ВозврМат</t>
        </is>
      </c>
      <c r="H1190" s="402" t="inlineStr">
        <is>
          <t>Возврат материалов</t>
        </is>
      </c>
      <c r="I1190" s="402" t="n"/>
      <c r="J1190" s="402" t="n"/>
      <c r="K1190" s="402" t="n">
        <v>206</v>
      </c>
      <c r="L1190" s="402" t="n">
        <v>20</v>
      </c>
      <c r="M1190" s="402" t="n">
        <v>3</v>
      </c>
      <c r="N1190" s="402" t="inlineStr"/>
      <c r="O1190" s="402" t="n">
        <v>0</v>
      </c>
      <c r="P1190" s="402" t="n"/>
      <c r="Q1190" s="402" t="n"/>
      <c r="R1190" s="402" t="n"/>
      <c r="S1190" s="402" t="n"/>
      <c r="T1190" s="402" t="n"/>
      <c r="U1190" s="402" t="n"/>
      <c r="V1190" s="402" t="n"/>
      <c r="W1190" s="402" t="n">
        <v>0</v>
      </c>
      <c r="X1190" s="402" t="n">
        <v>1</v>
      </c>
      <c r="Y1190" s="402" t="n">
        <v>0</v>
      </c>
      <c r="Z1190" s="402" t="n"/>
      <c r="AA1190" s="402" t="n"/>
      <c r="AB1190" s="402" t="n"/>
    </row>
    <row r="1191">
      <c r="A1191" s="402" t="n">
        <v>50</v>
      </c>
      <c r="B1191" s="402" t="n">
        <v>0</v>
      </c>
      <c r="C1191" s="402" t="n">
        <v>0</v>
      </c>
      <c r="D1191" s="402" t="n">
        <v>1</v>
      </c>
      <c r="E1191" s="402" t="n">
        <v>207</v>
      </c>
      <c r="F1191" s="402">
        <f>ROUND(Source!U1169,O1191)</f>
        <v/>
      </c>
      <c r="G1191" s="402" t="inlineStr">
        <is>
          <t>ТрудСтр</t>
        </is>
      </c>
      <c r="H1191" s="402" t="inlineStr">
        <is>
          <t>Трудозатраты строителей</t>
        </is>
      </c>
      <c r="I1191" s="402" t="n"/>
      <c r="J1191" s="402" t="n"/>
      <c r="K1191" s="402" t="n">
        <v>207</v>
      </c>
      <c r="L1191" s="402" t="n">
        <v>21</v>
      </c>
      <c r="M1191" s="402" t="n">
        <v>3</v>
      </c>
      <c r="N1191" s="402" t="inlineStr"/>
      <c r="O1191" s="402" t="n">
        <v>7</v>
      </c>
      <c r="P1191" s="402" t="n"/>
      <c r="Q1191" s="402" t="n"/>
      <c r="R1191" s="402" t="n"/>
      <c r="S1191" s="402" t="n"/>
      <c r="T1191" s="402" t="n"/>
      <c r="U1191" s="402" t="n"/>
      <c r="V1191" s="402" t="n"/>
      <c r="W1191" s="402" t="n">
        <v>0</v>
      </c>
      <c r="X1191" s="402" t="n">
        <v>1</v>
      </c>
      <c r="Y1191" s="402" t="n">
        <v>0</v>
      </c>
      <c r="Z1191" s="402" t="n"/>
      <c r="AA1191" s="402" t="n"/>
      <c r="AB1191" s="402" t="n"/>
    </row>
    <row r="1192">
      <c r="A1192" s="402" t="n">
        <v>50</v>
      </c>
      <c r="B1192" s="402" t="n">
        <v>0</v>
      </c>
      <c r="C1192" s="402" t="n">
        <v>0</v>
      </c>
      <c r="D1192" s="402" t="n">
        <v>1</v>
      </c>
      <c r="E1192" s="402" t="n">
        <v>208</v>
      </c>
      <c r="F1192" s="402">
        <f>ROUND(Source!V1169,O1192)</f>
        <v/>
      </c>
      <c r="G1192" s="402" t="inlineStr">
        <is>
          <t>ТрудМаш</t>
        </is>
      </c>
      <c r="H1192" s="402" t="inlineStr">
        <is>
          <t>Трудозатраты машинистов</t>
        </is>
      </c>
      <c r="I1192" s="402" t="n"/>
      <c r="J1192" s="402" t="n"/>
      <c r="K1192" s="402" t="n">
        <v>208</v>
      </c>
      <c r="L1192" s="402" t="n">
        <v>22</v>
      </c>
      <c r="M1192" s="402" t="n">
        <v>3</v>
      </c>
      <c r="N1192" s="402" t="inlineStr"/>
      <c r="O1192" s="402" t="n">
        <v>7</v>
      </c>
      <c r="P1192" s="402" t="n"/>
      <c r="Q1192" s="402" t="n"/>
      <c r="R1192" s="402" t="n"/>
      <c r="S1192" s="402" t="n"/>
      <c r="T1192" s="402" t="n"/>
      <c r="U1192" s="402" t="n"/>
      <c r="V1192" s="402" t="n"/>
      <c r="W1192" s="402" t="n">
        <v>0</v>
      </c>
      <c r="X1192" s="402" t="n">
        <v>1</v>
      </c>
      <c r="Y1192" s="402" t="n">
        <v>0</v>
      </c>
      <c r="Z1192" s="402" t="n"/>
      <c r="AA1192" s="402" t="n"/>
      <c r="AB1192" s="402" t="n"/>
    </row>
    <row r="1193">
      <c r="A1193" s="402" t="n">
        <v>50</v>
      </c>
      <c r="B1193" s="402" t="n">
        <v>0</v>
      </c>
      <c r="C1193" s="402" t="n">
        <v>0</v>
      </c>
      <c r="D1193" s="402" t="n">
        <v>1</v>
      </c>
      <c r="E1193" s="402" t="n">
        <v>209</v>
      </c>
      <c r="F1193" s="402">
        <f>ROUND(Source!W1169,O1193)</f>
        <v/>
      </c>
      <c r="G1193" s="402" t="inlineStr">
        <is>
          <t>ТранспМат</t>
        </is>
      </c>
      <c r="H1193" s="402" t="inlineStr">
        <is>
          <t>Транспорт материалов</t>
        </is>
      </c>
      <c r="I1193" s="402" t="n"/>
      <c r="J1193" s="402" t="n"/>
      <c r="K1193" s="402" t="n">
        <v>209</v>
      </c>
      <c r="L1193" s="402" t="n">
        <v>23</v>
      </c>
      <c r="M1193" s="402" t="n">
        <v>3</v>
      </c>
      <c r="N1193" s="402" t="inlineStr"/>
      <c r="O1193" s="402" t="n">
        <v>0</v>
      </c>
      <c r="P1193" s="402" t="n"/>
      <c r="Q1193" s="402" t="n"/>
      <c r="R1193" s="402" t="n"/>
      <c r="S1193" s="402" t="n"/>
      <c r="T1193" s="402" t="n"/>
      <c r="U1193" s="402" t="n"/>
      <c r="V1193" s="402" t="n"/>
      <c r="W1193" s="402" t="n">
        <v>0</v>
      </c>
      <c r="X1193" s="402" t="n">
        <v>1</v>
      </c>
      <c r="Y1193" s="402" t="n">
        <v>0</v>
      </c>
      <c r="Z1193" s="402" t="n"/>
      <c r="AA1193" s="402" t="n"/>
      <c r="AB1193" s="402" t="n"/>
    </row>
    <row r="1194">
      <c r="A1194" s="402" t="n">
        <v>50</v>
      </c>
      <c r="B1194" s="402" t="n">
        <v>0</v>
      </c>
      <c r="C1194" s="402" t="n">
        <v>0</v>
      </c>
      <c r="D1194" s="402" t="n">
        <v>1</v>
      </c>
      <c r="E1194" s="402" t="n">
        <v>233</v>
      </c>
      <c r="F1194" s="402">
        <f>ROUND(Source!BD1169,O1194)</f>
        <v/>
      </c>
      <c r="G1194" s="402" t="inlineStr">
        <is>
          <t>Перевозка</t>
        </is>
      </c>
      <c r="H1194" s="402" t="inlineStr">
        <is>
          <t>Перевозка грузов</t>
        </is>
      </c>
      <c r="I1194" s="402" t="n"/>
      <c r="J1194" s="402" t="n"/>
      <c r="K1194" s="402" t="n">
        <v>233</v>
      </c>
      <c r="L1194" s="402" t="n">
        <v>24</v>
      </c>
      <c r="M1194" s="402" t="n">
        <v>3</v>
      </c>
      <c r="N1194" s="402" t="inlineStr"/>
      <c r="O1194" s="402" t="n">
        <v>0</v>
      </c>
      <c r="P1194" s="402" t="n"/>
      <c r="Q1194" s="402" t="n"/>
      <c r="R1194" s="402" t="n"/>
      <c r="S1194" s="402" t="n"/>
      <c r="T1194" s="402" t="n"/>
      <c r="U1194" s="402" t="n"/>
      <c r="V1194" s="402" t="n"/>
      <c r="W1194" s="402" t="n">
        <v>0</v>
      </c>
      <c r="X1194" s="402" t="n">
        <v>1</v>
      </c>
      <c r="Y1194" s="402" t="n">
        <v>0</v>
      </c>
      <c r="Z1194" s="402" t="n"/>
      <c r="AA1194" s="402" t="n"/>
      <c r="AB1194" s="402" t="n"/>
    </row>
    <row r="1195">
      <c r="A1195" s="402" t="n">
        <v>50</v>
      </c>
      <c r="B1195" s="402" t="n">
        <v>0</v>
      </c>
      <c r="C1195" s="402" t="n">
        <v>0</v>
      </c>
      <c r="D1195" s="402" t="n">
        <v>1</v>
      </c>
      <c r="E1195" s="402" t="n">
        <v>210</v>
      </c>
      <c r="F1195" s="402">
        <f>ROUND(Source!X1169,O1195)</f>
        <v/>
      </c>
      <c r="G1195" s="402" t="inlineStr">
        <is>
          <t>НР</t>
        </is>
      </c>
      <c r="H1195" s="402" t="inlineStr">
        <is>
          <t>Накладные расходы</t>
        </is>
      </c>
      <c r="I1195" s="402" t="n"/>
      <c r="J1195" s="402" t="n"/>
      <c r="K1195" s="402" t="n">
        <v>210</v>
      </c>
      <c r="L1195" s="402" t="n">
        <v>25</v>
      </c>
      <c r="M1195" s="402" t="n">
        <v>3</v>
      </c>
      <c r="N1195" s="402" t="inlineStr"/>
      <c r="O1195" s="402" t="n">
        <v>0</v>
      </c>
      <c r="P1195" s="402" t="n"/>
      <c r="Q1195" s="402" t="n"/>
      <c r="R1195" s="402" t="n"/>
      <c r="S1195" s="402" t="n"/>
      <c r="T1195" s="402" t="n"/>
      <c r="U1195" s="402" t="n"/>
      <c r="V1195" s="402" t="n"/>
      <c r="W1195" s="402" t="n">
        <v>0</v>
      </c>
      <c r="X1195" s="402" t="n">
        <v>1</v>
      </c>
      <c r="Y1195" s="402" t="n">
        <v>0</v>
      </c>
      <c r="Z1195" s="402" t="n"/>
      <c r="AA1195" s="402" t="n"/>
      <c r="AB1195" s="402" t="n"/>
    </row>
    <row r="1196">
      <c r="A1196" s="402" t="n">
        <v>50</v>
      </c>
      <c r="B1196" s="402" t="n">
        <v>0</v>
      </c>
      <c r="C1196" s="402" t="n">
        <v>0</v>
      </c>
      <c r="D1196" s="402" t="n">
        <v>1</v>
      </c>
      <c r="E1196" s="402" t="n">
        <v>211</v>
      </c>
      <c r="F1196" s="402">
        <f>ROUND(Source!Y1169,O1196)</f>
        <v/>
      </c>
      <c r="G1196" s="402" t="inlineStr">
        <is>
          <t>СмПриб</t>
        </is>
      </c>
      <c r="H1196" s="402" t="inlineStr">
        <is>
          <t>Сметная прибыль</t>
        </is>
      </c>
      <c r="I1196" s="402" t="n"/>
      <c r="J1196" s="402" t="n"/>
      <c r="K1196" s="402" t="n">
        <v>211</v>
      </c>
      <c r="L1196" s="402" t="n">
        <v>26</v>
      </c>
      <c r="M1196" s="402" t="n">
        <v>3</v>
      </c>
      <c r="N1196" s="402" t="inlineStr"/>
      <c r="O1196" s="402" t="n">
        <v>0</v>
      </c>
      <c r="P1196" s="402" t="n"/>
      <c r="Q1196" s="402" t="n"/>
      <c r="R1196" s="402" t="n"/>
      <c r="S1196" s="402" t="n"/>
      <c r="T1196" s="402" t="n"/>
      <c r="U1196" s="402" t="n"/>
      <c r="V1196" s="402" t="n"/>
      <c r="W1196" s="402" t="n">
        <v>0</v>
      </c>
      <c r="X1196" s="402" t="n">
        <v>1</v>
      </c>
      <c r="Y1196" s="402" t="n">
        <v>0</v>
      </c>
      <c r="Z1196" s="402" t="n"/>
      <c r="AA1196" s="402" t="n"/>
      <c r="AB1196" s="402" t="n"/>
    </row>
    <row r="1197">
      <c r="A1197" s="402" t="n">
        <v>50</v>
      </c>
      <c r="B1197" s="402" t="n">
        <v>0</v>
      </c>
      <c r="C1197" s="402" t="n">
        <v>0</v>
      </c>
      <c r="D1197" s="402" t="n">
        <v>1</v>
      </c>
      <c r="E1197" s="402" t="n">
        <v>224</v>
      </c>
      <c r="F1197" s="402">
        <f>ROUND(Source!AR1169,O1197)</f>
        <v/>
      </c>
      <c r="G1197" s="402" t="inlineStr">
        <is>
          <t>Всего</t>
        </is>
      </c>
      <c r="H1197" s="402" t="inlineStr">
        <is>
          <t>Всего с НР и СП</t>
        </is>
      </c>
      <c r="I1197" s="402" t="n"/>
      <c r="J1197" s="402" t="n"/>
      <c r="K1197" s="402" t="n">
        <v>224</v>
      </c>
      <c r="L1197" s="402" t="n">
        <v>27</v>
      </c>
      <c r="M1197" s="402" t="n">
        <v>3</v>
      </c>
      <c r="N1197" s="402" t="inlineStr"/>
      <c r="O1197" s="402" t="n">
        <v>0</v>
      </c>
      <c r="P1197" s="402" t="n"/>
      <c r="Q1197" s="402" t="n"/>
      <c r="R1197" s="402" t="n"/>
      <c r="S1197" s="402" t="n"/>
      <c r="T1197" s="402" t="n"/>
      <c r="U1197" s="402" t="n"/>
      <c r="V1197" s="402" t="n"/>
      <c r="W1197" s="402" t="n">
        <v>0</v>
      </c>
      <c r="X1197" s="402" t="n">
        <v>1</v>
      </c>
      <c r="Y1197" s="402" t="n">
        <v>0</v>
      </c>
      <c r="Z1197" s="402" t="n"/>
      <c r="AA1197" s="402" t="n"/>
      <c r="AB1197" s="402" t="n"/>
    </row>
    <row r="1198">
      <c r="A1198" s="402" t="n">
        <v>50</v>
      </c>
      <c r="B1198" s="402" t="n">
        <v>0</v>
      </c>
      <c r="C1198" s="402" t="n">
        <v>0</v>
      </c>
      <c r="D1198" s="402" t="n">
        <v>2</v>
      </c>
      <c r="E1198" s="402" t="n">
        <v>0</v>
      </c>
      <c r="F1198" s="402">
        <f>ROUND(F1197,O1198)</f>
        <v/>
      </c>
      <c r="G1198" s="402" t="inlineStr">
        <is>
          <t>и1</t>
        </is>
      </c>
      <c r="H1198" s="402" t="inlineStr">
        <is>
          <t>Итого</t>
        </is>
      </c>
      <c r="I1198" s="402" t="n"/>
      <c r="J1198" s="402" t="n"/>
      <c r="K1198" s="402" t="n">
        <v>212</v>
      </c>
      <c r="L1198" s="402" t="n">
        <v>28</v>
      </c>
      <c r="M1198" s="402" t="n">
        <v>0</v>
      </c>
      <c r="N1198" s="402" t="inlineStr"/>
      <c r="O1198" s="402" t="n">
        <v>0</v>
      </c>
      <c r="P1198" s="402" t="n"/>
      <c r="Q1198" s="402" t="n"/>
      <c r="R1198" s="402" t="n"/>
      <c r="S1198" s="402" t="n"/>
      <c r="T1198" s="402" t="n"/>
      <c r="U1198" s="402" t="n"/>
      <c r="V1198" s="402" t="n"/>
      <c r="W1198" s="402" t="n">
        <v>0</v>
      </c>
      <c r="X1198" s="402" t="n">
        <v>1</v>
      </c>
      <c r="Y1198" s="402" t="n">
        <v>0</v>
      </c>
      <c r="Z1198" s="402" t="n"/>
      <c r="AA1198" s="402" t="n"/>
      <c r="AB1198" s="402" t="n"/>
    </row>
    <row r="1199">
      <c r="A1199" s="402" t="n">
        <v>50</v>
      </c>
      <c r="B1199" s="402" t="n">
        <v>0</v>
      </c>
      <c r="C1199" s="402" t="n">
        <v>0</v>
      </c>
      <c r="D1199" s="402" t="n">
        <v>2</v>
      </c>
      <c r="E1199" s="402" t="n">
        <v>0</v>
      </c>
      <c r="F1199" s="402">
        <f>ROUND(F1198*0.22,O1199)</f>
        <v/>
      </c>
      <c r="G1199" s="402" t="inlineStr">
        <is>
          <t>и2</t>
        </is>
      </c>
      <c r="H1199" s="402" t="inlineStr">
        <is>
          <t>НДС 22%</t>
        </is>
      </c>
      <c r="I1199" s="402" t="n"/>
      <c r="J1199" s="402" t="n"/>
      <c r="K1199" s="402" t="n">
        <v>212</v>
      </c>
      <c r="L1199" s="402" t="n">
        <v>29</v>
      </c>
      <c r="M1199" s="402" t="n">
        <v>0</v>
      </c>
      <c r="N1199" s="402" t="inlineStr"/>
      <c r="O1199" s="402" t="n">
        <v>0</v>
      </c>
      <c r="P1199" s="402" t="n"/>
      <c r="Q1199" s="402" t="n"/>
      <c r="R1199" s="402" t="n"/>
      <c r="S1199" s="402" t="n"/>
      <c r="T1199" s="402" t="n"/>
      <c r="U1199" s="402" t="n"/>
      <c r="V1199" s="402" t="n"/>
      <c r="W1199" s="402" t="n">
        <v>0</v>
      </c>
      <c r="X1199" s="402" t="n">
        <v>1</v>
      </c>
      <c r="Y1199" s="402" t="n">
        <v>0</v>
      </c>
      <c r="Z1199" s="402" t="n"/>
      <c r="AA1199" s="402" t="n"/>
      <c r="AB1199" s="402" t="n"/>
    </row>
    <row r="1200">
      <c r="A1200" s="402" t="n">
        <v>50</v>
      </c>
      <c r="B1200" s="402" t="n">
        <v>0</v>
      </c>
      <c r="C1200" s="402" t="n">
        <v>0</v>
      </c>
      <c r="D1200" s="402" t="n">
        <v>2</v>
      </c>
      <c r="E1200" s="402" t="n">
        <v>213</v>
      </c>
      <c r="F1200" s="402">
        <f>ROUND(F1198+F1199,O1200)</f>
        <v/>
      </c>
      <c r="G1200" s="402" t="inlineStr">
        <is>
          <t>и3</t>
        </is>
      </c>
      <c r="H1200" s="402" t="inlineStr">
        <is>
          <t>Всего</t>
        </is>
      </c>
      <c r="I1200" s="402" t="n"/>
      <c r="J1200" s="402" t="n"/>
      <c r="K1200" s="402" t="n">
        <v>212</v>
      </c>
      <c r="L1200" s="402" t="n">
        <v>30</v>
      </c>
      <c r="M1200" s="402" t="n">
        <v>0</v>
      </c>
      <c r="N1200" s="402" t="inlineStr"/>
      <c r="O1200" s="402" t="n">
        <v>0</v>
      </c>
      <c r="P1200" s="402" t="n"/>
      <c r="Q1200" s="402" t="n"/>
      <c r="R1200" s="402" t="n"/>
      <c r="S1200" s="402" t="n"/>
      <c r="T1200" s="402" t="n"/>
      <c r="U1200" s="402" t="n"/>
      <c r="V1200" s="402" t="n"/>
      <c r="W1200" s="402" t="n">
        <v>0</v>
      </c>
      <c r="X1200" s="402" t="n">
        <v>1</v>
      </c>
      <c r="Y1200" s="402" t="n">
        <v>0</v>
      </c>
      <c r="Z1200" s="402" t="n"/>
      <c r="AA1200" s="402" t="n"/>
      <c r="AB1200" s="402" t="n"/>
    </row>
    <row r="1201"/>
    <row r="1202">
      <c r="A1202" s="399" t="n">
        <v>3</v>
      </c>
      <c r="B1202" s="399" t="n">
        <v>0</v>
      </c>
      <c r="C1202" s="399" t="n"/>
      <c r="D1202" s="399">
        <f>ROW(A1221)</f>
        <v/>
      </c>
      <c r="E1202" s="399" t="n"/>
      <c r="F1202" s="399" t="inlineStr">
        <is>
          <t>Новая локальная смета</t>
        </is>
      </c>
      <c r="G1202" s="399" t="inlineStr">
        <is>
          <t>Молодежная 3</t>
        </is>
      </c>
      <c r="H1202" s="399" t="inlineStr"/>
      <c r="I1202" s="399" t="n">
        <v>0</v>
      </c>
      <c r="J1202" s="399" t="inlineStr"/>
      <c r="K1202" s="399" t="n">
        <v>0</v>
      </c>
      <c r="L1202" s="399" t="inlineStr">
        <is>
          <t>Новая локальная смета</t>
        </is>
      </c>
      <c r="M1202" s="399" t="inlineStr"/>
      <c r="N1202" s="399" t="n"/>
      <c r="O1202" s="399" t="n"/>
      <c r="P1202" s="399" t="n"/>
      <c r="Q1202" s="399" t="n"/>
      <c r="R1202" s="399" t="n"/>
      <c r="S1202" s="399" t="n">
        <v>0</v>
      </c>
      <c r="T1202" s="399" t="n"/>
      <c r="U1202" s="399" t="inlineStr"/>
      <c r="V1202" s="399" t="n">
        <v>0</v>
      </c>
      <c r="W1202" s="399" t="n"/>
      <c r="X1202" s="399" t="n"/>
      <c r="Y1202" s="399" t="n"/>
      <c r="Z1202" s="399" t="n"/>
      <c r="AA1202" s="399" t="n"/>
      <c r="AB1202" s="399" t="inlineStr"/>
      <c r="AC1202" s="399" t="inlineStr"/>
      <c r="AD1202" s="399" t="inlineStr"/>
      <c r="AE1202" s="399" t="inlineStr"/>
      <c r="AF1202" s="399" t="inlineStr"/>
      <c r="AG1202" s="399" t="inlineStr"/>
      <c r="AH1202" s="399" t="n"/>
      <c r="AI1202" s="399" t="n"/>
      <c r="AJ1202" s="399" t="n"/>
      <c r="AK1202" s="399" t="n"/>
      <c r="AL1202" s="399" t="n"/>
      <c r="AM1202" s="399" t="n"/>
      <c r="AN1202" s="399" t="n"/>
      <c r="AO1202" s="399" t="n"/>
      <c r="AP1202" s="399" t="inlineStr"/>
      <c r="AQ1202" s="399" t="inlineStr"/>
      <c r="AR1202" s="399" t="inlineStr"/>
      <c r="AS1202" s="399" t="n"/>
      <c r="AT1202" s="399" t="n"/>
      <c r="AU1202" s="399" t="n"/>
      <c r="AV1202" s="399" t="n"/>
      <c r="AW1202" s="399" t="n"/>
      <c r="AX1202" s="399" t="n"/>
      <c r="AY1202" s="399" t="n"/>
      <c r="AZ1202" s="399" t="inlineStr"/>
      <c r="BA1202" s="399" t="n"/>
      <c r="BB1202" s="399" t="inlineStr"/>
      <c r="BC1202" s="399" t="inlineStr"/>
      <c r="BD1202" s="399" t="inlineStr"/>
      <c r="BE1202" s="399" t="inlineStr"/>
      <c r="BF1202" s="399" t="inlineStr"/>
      <c r="BG1202" s="399" t="inlineStr"/>
      <c r="BH1202" s="399" t="inlineStr"/>
      <c r="BI1202" s="399" t="inlineStr"/>
      <c r="BJ1202" s="399" t="inlineStr"/>
      <c r="BK1202" s="399" t="inlineStr"/>
      <c r="BL1202" s="399" t="inlineStr"/>
      <c r="BM1202" s="399" t="inlineStr"/>
      <c r="BN1202" s="399" t="inlineStr"/>
      <c r="BO1202" s="399" t="inlineStr"/>
      <c r="BP1202" s="399" t="inlineStr"/>
      <c r="BQ1202" s="399" t="n"/>
      <c r="BR1202" s="399" t="n"/>
      <c r="BS1202" s="399" t="n"/>
      <c r="BT1202" s="399" t="n"/>
      <c r="BU1202" s="399" t="n"/>
      <c r="BV1202" s="399" t="n"/>
      <c r="BW1202" s="399" t="n"/>
      <c r="BX1202" s="399" t="n">
        <v>0</v>
      </c>
      <c r="BY1202" s="399" t="n"/>
      <c r="BZ1202" s="399" t="n"/>
      <c r="CA1202" s="399" t="n"/>
      <c r="CB1202" s="399" t="n"/>
      <c r="CC1202" s="399" t="n"/>
      <c r="CD1202" s="399" t="n"/>
      <c r="CE1202" s="399" t="n"/>
      <c r="CF1202" s="399" t="n">
        <v>0</v>
      </c>
      <c r="CG1202" s="399" t="n">
        <v>0</v>
      </c>
      <c r="CH1202" s="399" t="n"/>
      <c r="CI1202" s="399" t="inlineStr"/>
      <c r="CJ1202" s="399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400" t="n">
        <v>52</v>
      </c>
      <c r="B1204" s="400">
        <f>B1221</f>
        <v/>
      </c>
      <c r="C1204" s="400">
        <f>C1221</f>
        <v/>
      </c>
      <c r="D1204" s="400">
        <f>D1221</f>
        <v/>
      </c>
      <c r="E1204" s="400">
        <f>E1221</f>
        <v/>
      </c>
      <c r="F1204" s="400">
        <f>F1221</f>
        <v/>
      </c>
      <c r="G1204" s="400">
        <f>G1221</f>
        <v/>
      </c>
      <c r="H1204" s="400" t="n"/>
      <c r="I1204" s="400" t="n"/>
      <c r="J1204" s="400" t="n"/>
      <c r="K1204" s="400" t="n"/>
      <c r="L1204" s="400" t="n"/>
      <c r="M1204" s="400" t="n"/>
      <c r="N1204" s="400" t="n"/>
      <c r="O1204" s="400">
        <f>O1221</f>
        <v/>
      </c>
      <c r="P1204" s="400">
        <f>P1221</f>
        <v/>
      </c>
      <c r="Q1204" s="400">
        <f>Q1221</f>
        <v/>
      </c>
      <c r="R1204" s="400">
        <f>R1221</f>
        <v/>
      </c>
      <c r="S1204" s="400">
        <f>S1221</f>
        <v/>
      </c>
      <c r="T1204" s="400">
        <f>T1221</f>
        <v/>
      </c>
      <c r="U1204" s="400">
        <f>U1221</f>
        <v/>
      </c>
      <c r="V1204" s="400">
        <f>V1221</f>
        <v/>
      </c>
      <c r="W1204" s="400">
        <f>W1221</f>
        <v/>
      </c>
      <c r="X1204" s="400">
        <f>X1221</f>
        <v/>
      </c>
      <c r="Y1204" s="400">
        <f>Y1221</f>
        <v/>
      </c>
      <c r="Z1204" s="400">
        <f>Z1221</f>
        <v/>
      </c>
      <c r="AA1204" s="400">
        <f>AA1221</f>
        <v/>
      </c>
      <c r="AB1204" s="400">
        <f>AB1221</f>
        <v/>
      </c>
      <c r="AC1204" s="400">
        <f>AC1221</f>
        <v/>
      </c>
      <c r="AD1204" s="400">
        <f>AD1221</f>
        <v/>
      </c>
      <c r="AE1204" s="400">
        <f>AE1221</f>
        <v/>
      </c>
      <c r="AF1204" s="400">
        <f>AF1221</f>
        <v/>
      </c>
      <c r="AG1204" s="400">
        <f>AG1221</f>
        <v/>
      </c>
      <c r="AH1204" s="400">
        <f>AH1221</f>
        <v/>
      </c>
      <c r="AI1204" s="400">
        <f>AI1221</f>
        <v/>
      </c>
      <c r="AJ1204" s="400">
        <f>AJ1221</f>
        <v/>
      </c>
      <c r="AK1204" s="400">
        <f>AK1221</f>
        <v/>
      </c>
      <c r="AL1204" s="400">
        <f>AL1221</f>
        <v/>
      </c>
      <c r="AM1204" s="400">
        <f>AM1221</f>
        <v/>
      </c>
      <c r="AN1204" s="400">
        <f>AN1221</f>
        <v/>
      </c>
      <c r="AO1204" s="400">
        <f>AO1221</f>
        <v/>
      </c>
      <c r="AP1204" s="400">
        <f>AP1221</f>
        <v/>
      </c>
      <c r="AQ1204" s="400">
        <f>AQ1221</f>
        <v/>
      </c>
      <c r="AR1204" s="400">
        <f>AR1221</f>
        <v/>
      </c>
      <c r="AS1204" s="400">
        <f>AS1221</f>
        <v/>
      </c>
      <c r="AT1204" s="400">
        <f>AT1221</f>
        <v/>
      </c>
      <c r="AU1204" s="400">
        <f>AU1221</f>
        <v/>
      </c>
      <c r="AV1204" s="400">
        <f>AV1221</f>
        <v/>
      </c>
      <c r="AW1204" s="400">
        <f>AW1221</f>
        <v/>
      </c>
      <c r="AX1204" s="400">
        <f>AX1221</f>
        <v/>
      </c>
      <c r="AY1204" s="400">
        <f>AY1221</f>
        <v/>
      </c>
      <c r="AZ1204" s="400">
        <f>AZ1221</f>
        <v/>
      </c>
      <c r="BA1204" s="400">
        <f>BA1221</f>
        <v/>
      </c>
      <c r="BB1204" s="400">
        <f>BB1221</f>
        <v/>
      </c>
      <c r="BC1204" s="400">
        <f>BC1221</f>
        <v/>
      </c>
      <c r="BD1204" s="400">
        <f>BD1221</f>
        <v/>
      </c>
      <c r="BE1204" s="400">
        <f>BE1221</f>
        <v/>
      </c>
      <c r="BF1204" s="400">
        <f>BF1221</f>
        <v/>
      </c>
      <c r="BG1204" s="400">
        <f>BG1221</f>
        <v/>
      </c>
      <c r="BH1204" s="400">
        <f>BH1221</f>
        <v/>
      </c>
      <c r="BI1204" s="400">
        <f>BI1221</f>
        <v/>
      </c>
      <c r="BJ1204" s="400">
        <f>BJ1221</f>
        <v/>
      </c>
      <c r="BK1204" s="400">
        <f>BK1221</f>
        <v/>
      </c>
      <c r="BL1204" s="400">
        <f>BL1221</f>
        <v/>
      </c>
      <c r="BM1204" s="400">
        <f>BM1221</f>
        <v/>
      </c>
      <c r="BN1204" s="400">
        <f>BN1221</f>
        <v/>
      </c>
      <c r="BO1204" s="400">
        <f>BO1221</f>
        <v/>
      </c>
      <c r="BP1204" s="400">
        <f>BP1221</f>
        <v/>
      </c>
      <c r="BQ1204" s="400">
        <f>BQ1221</f>
        <v/>
      </c>
      <c r="BR1204" s="400">
        <f>BR1221</f>
        <v/>
      </c>
      <c r="BS1204" s="400">
        <f>BS1221</f>
        <v/>
      </c>
      <c r="BT1204" s="400">
        <f>BT1221</f>
        <v/>
      </c>
      <c r="BU1204" s="400">
        <f>BU1221</f>
        <v/>
      </c>
      <c r="BV1204" s="400">
        <f>BV1221</f>
        <v/>
      </c>
      <c r="BW1204" s="400">
        <f>BW1221</f>
        <v/>
      </c>
      <c r="BX1204" s="400">
        <f>BX1221</f>
        <v/>
      </c>
      <c r="BY1204" s="400">
        <f>BY1221</f>
        <v/>
      </c>
      <c r="BZ1204" s="400">
        <f>BZ1221</f>
        <v/>
      </c>
      <c r="CA1204" s="400">
        <f>CA1221</f>
        <v/>
      </c>
      <c r="CB1204" s="400">
        <f>CB1221</f>
        <v/>
      </c>
      <c r="CC1204" s="400">
        <f>CC1221</f>
        <v/>
      </c>
      <c r="CD1204" s="400">
        <f>CD1221</f>
        <v/>
      </c>
      <c r="CE1204" s="400">
        <f>CE1221</f>
        <v/>
      </c>
      <c r="CF1204" s="400">
        <f>CF1221</f>
        <v/>
      </c>
      <c r="CG1204" s="400">
        <f>CG1221</f>
        <v/>
      </c>
      <c r="CH1204" s="400">
        <f>CH1221</f>
        <v/>
      </c>
      <c r="CI1204" s="400">
        <f>CI1221</f>
        <v/>
      </c>
      <c r="CJ1204" s="400">
        <f>CJ1221</f>
        <v/>
      </c>
      <c r="CK1204" s="400">
        <f>CK1221</f>
        <v/>
      </c>
      <c r="CL1204" s="400">
        <f>CL1221</f>
        <v/>
      </c>
      <c r="CM1204" s="400">
        <f>CM1221</f>
        <v/>
      </c>
      <c r="CN1204" s="400">
        <f>CN1221</f>
        <v/>
      </c>
      <c r="CO1204" s="400">
        <f>CO1221</f>
        <v/>
      </c>
      <c r="CP1204" s="400">
        <f>CP1221</f>
        <v/>
      </c>
      <c r="CQ1204" s="400">
        <f>CQ1221</f>
        <v/>
      </c>
      <c r="CR1204" s="400">
        <f>CR1221</f>
        <v/>
      </c>
      <c r="CS1204" s="400">
        <f>CS1221</f>
        <v/>
      </c>
      <c r="CT1204" s="400">
        <f>CT1221</f>
        <v/>
      </c>
      <c r="CU1204" s="400">
        <f>CU1221</f>
        <v/>
      </c>
      <c r="CV1204" s="400">
        <f>CV1221</f>
        <v/>
      </c>
      <c r="CW1204" s="400">
        <f>CW1221</f>
        <v/>
      </c>
      <c r="CX1204" s="400">
        <f>CX1221</f>
        <v/>
      </c>
      <c r="CY1204" s="400">
        <f>CY1221</f>
        <v/>
      </c>
      <c r="CZ1204" s="400">
        <f>CZ1221</f>
        <v/>
      </c>
      <c r="DA1204" s="400">
        <f>DA1221</f>
        <v/>
      </c>
      <c r="DB1204" s="400">
        <f>DB1221</f>
        <v/>
      </c>
      <c r="DC1204" s="400">
        <f>DC1221</f>
        <v/>
      </c>
      <c r="DD1204" s="400">
        <f>DD1221</f>
        <v/>
      </c>
      <c r="DE1204" s="400">
        <f>DE1221</f>
        <v/>
      </c>
      <c r="DF1204" s="400">
        <f>DF1221</f>
        <v/>
      </c>
      <c r="DG1204" s="401">
        <f>DG1221</f>
        <v/>
      </c>
      <c r="DH1204" s="401">
        <f>DH1221</f>
        <v/>
      </c>
      <c r="DI1204" s="401">
        <f>DI1221</f>
        <v/>
      </c>
      <c r="DJ1204" s="401">
        <f>DJ1221</f>
        <v/>
      </c>
      <c r="DK1204" s="401">
        <f>DK1221</f>
        <v/>
      </c>
      <c r="DL1204" s="401">
        <f>DL1221</f>
        <v/>
      </c>
      <c r="DM1204" s="401">
        <f>DM1221</f>
        <v/>
      </c>
      <c r="DN1204" s="401">
        <f>DN1221</f>
        <v/>
      </c>
      <c r="DO1204" s="401">
        <f>DO1221</f>
        <v/>
      </c>
      <c r="DP1204" s="401">
        <f>DP1221</f>
        <v/>
      </c>
      <c r="DQ1204" s="401">
        <f>DQ1221</f>
        <v/>
      </c>
      <c r="DR1204" s="401">
        <f>DR1221</f>
        <v/>
      </c>
      <c r="DS1204" s="401">
        <f>DS1221</f>
        <v/>
      </c>
      <c r="DT1204" s="401">
        <f>DT1221</f>
        <v/>
      </c>
      <c r="DU1204" s="401">
        <f>DU1221</f>
        <v/>
      </c>
      <c r="DV1204" s="401">
        <f>DV1221</f>
        <v/>
      </c>
      <c r="DW1204" s="401">
        <f>DW1221</f>
        <v/>
      </c>
      <c r="DX1204" s="401">
        <f>DX1221</f>
        <v/>
      </c>
      <c r="DY1204" s="401">
        <f>DY1221</f>
        <v/>
      </c>
      <c r="DZ1204" s="401">
        <f>DZ1221</f>
        <v/>
      </c>
      <c r="EA1204" s="401">
        <f>EA1221</f>
        <v/>
      </c>
      <c r="EB1204" s="401">
        <f>EB1221</f>
        <v/>
      </c>
      <c r="EC1204" s="401">
        <f>EC1221</f>
        <v/>
      </c>
      <c r="ED1204" s="401">
        <f>ED1221</f>
        <v/>
      </c>
      <c r="EE1204" s="401">
        <f>EE1221</f>
        <v/>
      </c>
      <c r="EF1204" s="401">
        <f>EF1221</f>
        <v/>
      </c>
      <c r="EG1204" s="401">
        <f>EG1221</f>
        <v/>
      </c>
      <c r="EH1204" s="401">
        <f>EH1221</f>
        <v/>
      </c>
      <c r="EI1204" s="401">
        <f>EI1221</f>
        <v/>
      </c>
      <c r="EJ1204" s="401">
        <f>EJ1221</f>
        <v/>
      </c>
      <c r="EK1204" s="401">
        <f>EK1221</f>
        <v/>
      </c>
      <c r="EL1204" s="401">
        <f>EL1221</f>
        <v/>
      </c>
      <c r="EM1204" s="401">
        <f>EM1221</f>
        <v/>
      </c>
      <c r="EN1204" s="401">
        <f>EN1221</f>
        <v/>
      </c>
      <c r="EO1204" s="401">
        <f>EO1221</f>
        <v/>
      </c>
      <c r="EP1204" s="401">
        <f>EP1221</f>
        <v/>
      </c>
      <c r="EQ1204" s="401">
        <f>EQ1221</f>
        <v/>
      </c>
      <c r="ER1204" s="401">
        <f>ER1221</f>
        <v/>
      </c>
      <c r="ES1204" s="401">
        <f>ES1221</f>
        <v/>
      </c>
      <c r="ET1204" s="401">
        <f>ET1221</f>
        <v/>
      </c>
      <c r="EU1204" s="401">
        <f>EU1221</f>
        <v/>
      </c>
      <c r="EV1204" s="401">
        <f>EV1221</f>
        <v/>
      </c>
      <c r="EW1204" s="401">
        <f>EW1221</f>
        <v/>
      </c>
      <c r="EX1204" s="401">
        <f>EX1221</f>
        <v/>
      </c>
      <c r="EY1204" s="401">
        <f>EY1221</f>
        <v/>
      </c>
      <c r="EZ1204" s="401">
        <f>EZ1221</f>
        <v/>
      </c>
      <c r="FA1204" s="401">
        <f>FA1221</f>
        <v/>
      </c>
      <c r="FB1204" s="401">
        <f>FB1221</f>
        <v/>
      </c>
      <c r="FC1204" s="401">
        <f>FC1221</f>
        <v/>
      </c>
      <c r="FD1204" s="401">
        <f>FD1221</f>
        <v/>
      </c>
      <c r="FE1204" s="401">
        <f>FE1221</f>
        <v/>
      </c>
      <c r="FF1204" s="401">
        <f>FF1221</f>
        <v/>
      </c>
      <c r="FG1204" s="401">
        <f>FG1221</f>
        <v/>
      </c>
      <c r="FH1204" s="401">
        <f>FH1221</f>
        <v/>
      </c>
      <c r="FI1204" s="401">
        <f>FI1221</f>
        <v/>
      </c>
      <c r="FJ1204" s="401">
        <f>FJ1221</f>
        <v/>
      </c>
      <c r="FK1204" s="401">
        <f>FK1221</f>
        <v/>
      </c>
      <c r="FL1204" s="401">
        <f>FL1221</f>
        <v/>
      </c>
      <c r="FM1204" s="401">
        <f>FM1221</f>
        <v/>
      </c>
      <c r="FN1204" s="401">
        <f>FN1221</f>
        <v/>
      </c>
      <c r="FO1204" s="401">
        <f>FO1221</f>
        <v/>
      </c>
      <c r="FP1204" s="401">
        <f>FP1221</f>
        <v/>
      </c>
      <c r="FQ1204" s="401">
        <f>FQ1221</f>
        <v/>
      </c>
      <c r="FR1204" s="401">
        <f>FR1221</f>
        <v/>
      </c>
      <c r="FS1204" s="401">
        <f>FS1221</f>
        <v/>
      </c>
      <c r="FT1204" s="401">
        <f>FT1221</f>
        <v/>
      </c>
      <c r="FU1204" s="401">
        <f>FU1221</f>
        <v/>
      </c>
      <c r="FV1204" s="401">
        <f>FV1221</f>
        <v/>
      </c>
      <c r="FW1204" s="401">
        <f>FW1221</f>
        <v/>
      </c>
      <c r="FX1204" s="401">
        <f>FX1221</f>
        <v/>
      </c>
      <c r="FY1204" s="401">
        <f>FY1221</f>
        <v/>
      </c>
      <c r="FZ1204" s="401">
        <f>FZ1221</f>
        <v/>
      </c>
      <c r="GA1204" s="401">
        <f>GA1221</f>
        <v/>
      </c>
      <c r="GB1204" s="401">
        <f>GB1221</f>
        <v/>
      </c>
      <c r="GC1204" s="401">
        <f>GC1221</f>
        <v/>
      </c>
      <c r="GD1204" s="401">
        <f>GD1221</f>
        <v/>
      </c>
      <c r="GE1204" s="401">
        <f>GE1221</f>
        <v/>
      </c>
      <c r="GF1204" s="401">
        <f>GF1221</f>
        <v/>
      </c>
      <c r="GG1204" s="401">
        <f>GG1221</f>
        <v/>
      </c>
      <c r="GH1204" s="401">
        <f>GH1221</f>
        <v/>
      </c>
      <c r="GI1204" s="401">
        <f>GI1221</f>
        <v/>
      </c>
      <c r="GJ1204" s="401">
        <f>GJ1221</f>
        <v/>
      </c>
      <c r="GK1204" s="401">
        <f>GK1221</f>
        <v/>
      </c>
      <c r="GL1204" s="401">
        <f>GL1221</f>
        <v/>
      </c>
      <c r="GM1204" s="401">
        <f>GM1221</f>
        <v/>
      </c>
      <c r="GN1204" s="401">
        <f>GN1221</f>
        <v/>
      </c>
      <c r="GO1204" s="401">
        <f>GO1221</f>
        <v/>
      </c>
      <c r="GP1204" s="401">
        <f>GP1221</f>
        <v/>
      </c>
      <c r="GQ1204" s="401">
        <f>GQ1221</f>
        <v/>
      </c>
      <c r="GR1204" s="401">
        <f>GR1221</f>
        <v/>
      </c>
      <c r="GS1204" s="401">
        <f>GS1221</f>
        <v/>
      </c>
      <c r="GT1204" s="401">
        <f>GT1221</f>
        <v/>
      </c>
      <c r="GU1204" s="401">
        <f>GU1221</f>
        <v/>
      </c>
      <c r="GV1204" s="401">
        <f>GV1221</f>
        <v/>
      </c>
      <c r="GW1204" s="401">
        <f>GW1221</f>
        <v/>
      </c>
      <c r="GX1204" s="401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400" t="n">
        <v>51</v>
      </c>
      <c r="B1221" s="400">
        <f>B1202</f>
        <v/>
      </c>
      <c r="C1221" s="400">
        <f>A1202</f>
        <v/>
      </c>
      <c r="D1221" s="400">
        <f>ROW(A1202)</f>
        <v/>
      </c>
      <c r="E1221" s="400" t="n"/>
      <c r="F1221" s="400">
        <f>IF(F1202&lt;&gt;"",F1202,"")</f>
        <v/>
      </c>
      <c r="G1221" s="400">
        <f>IF(G1202&lt;&gt;"",G1202,"")</f>
        <v/>
      </c>
      <c r="H1221" s="400" t="n">
        <v>0</v>
      </c>
      <c r="I1221" s="400" t="n"/>
      <c r="J1221" s="400" t="n"/>
      <c r="K1221" s="400" t="n"/>
      <c r="L1221" s="400" t="n"/>
      <c r="M1221" s="400" t="n"/>
      <c r="N1221" s="400" t="n"/>
      <c r="O1221" s="400" t="n">
        <v>0</v>
      </c>
      <c r="P1221" s="400" t="n">
        <v>0</v>
      </c>
      <c r="Q1221" s="400" t="n">
        <v>0</v>
      </c>
      <c r="R1221" s="400" t="n">
        <v>0</v>
      </c>
      <c r="S1221" s="400" t="n">
        <v>0</v>
      </c>
      <c r="T1221" s="400" t="n">
        <v>0</v>
      </c>
      <c r="U1221" s="400" t="n">
        <v>0</v>
      </c>
      <c r="V1221" s="400" t="n">
        <v>0</v>
      </c>
      <c r="W1221" s="400" t="n">
        <v>0</v>
      </c>
      <c r="X1221" s="400" t="n">
        <v>0</v>
      </c>
      <c r="Y1221" s="400" t="n">
        <v>0</v>
      </c>
      <c r="Z1221" s="400" t="n"/>
      <c r="AA1221" s="400" t="n"/>
      <c r="AB1221" s="400" t="n"/>
      <c r="AC1221" s="400" t="n"/>
      <c r="AD1221" s="400" t="n"/>
      <c r="AE1221" s="400" t="n"/>
      <c r="AF1221" s="400" t="n"/>
      <c r="AG1221" s="400" t="n"/>
      <c r="AH1221" s="400" t="n"/>
      <c r="AI1221" s="400" t="n"/>
      <c r="AJ1221" s="400" t="n"/>
      <c r="AK1221" s="400" t="n"/>
      <c r="AL1221" s="400" t="n"/>
      <c r="AM1221" s="400" t="n"/>
      <c r="AN1221" s="400" t="n"/>
      <c r="AO1221" s="400">
        <f>ROUND(BX1221,0)</f>
        <v/>
      </c>
      <c r="AP1221" s="400">
        <f>ROUND(BY1221,0)</f>
        <v/>
      </c>
      <c r="AQ1221" s="400">
        <f>ROUND(BZ1221,0)</f>
        <v/>
      </c>
      <c r="AR1221" s="400">
        <f>ROUND(CA1221,0)</f>
        <v/>
      </c>
      <c r="AS1221" s="400">
        <f>ROUND(CB1221,0)</f>
        <v/>
      </c>
      <c r="AT1221" s="400">
        <f>ROUND(CC1221,0)</f>
        <v/>
      </c>
      <c r="AU1221" s="400">
        <f>ROUND(CD1221,0)</f>
        <v/>
      </c>
      <c r="AV1221" s="400">
        <f>ROUND(CE1221,0)</f>
        <v/>
      </c>
      <c r="AW1221" s="400">
        <f>ROUND(CF1221,0)</f>
        <v/>
      </c>
      <c r="AX1221" s="400">
        <f>ROUND(CG1221,0)</f>
        <v/>
      </c>
      <c r="AY1221" s="400">
        <f>ROUND(CH1221,0)</f>
        <v/>
      </c>
      <c r="AZ1221" s="400">
        <f>ROUND(CI1221,0)</f>
        <v/>
      </c>
      <c r="BA1221" s="400">
        <f>ROUND(CJ1221,0)</f>
        <v/>
      </c>
      <c r="BB1221" s="400">
        <f>ROUND(CK1221,0)</f>
        <v/>
      </c>
      <c r="BC1221" s="400">
        <f>ROUND(CL1221,0)</f>
        <v/>
      </c>
      <c r="BD1221" s="400">
        <f>ROUND(CM1221,0)</f>
        <v/>
      </c>
      <c r="BE1221" s="400" t="n"/>
      <c r="BF1221" s="400" t="n"/>
      <c r="BG1221" s="400" t="n"/>
      <c r="BH1221" s="400" t="n"/>
      <c r="BI1221" s="400" t="n"/>
      <c r="BJ1221" s="400" t="n"/>
      <c r="BK1221" s="400" t="n"/>
      <c r="BL1221" s="400" t="n"/>
      <c r="BM1221" s="400" t="n"/>
      <c r="BN1221" s="400" t="n"/>
      <c r="BO1221" s="400" t="n"/>
      <c r="BP1221" s="400" t="n"/>
      <c r="BQ1221" s="400" t="n"/>
      <c r="BR1221" s="400" t="n"/>
      <c r="BS1221" s="400" t="n"/>
      <c r="BT1221" s="400" t="n"/>
      <c r="BU1221" s="400" t="n"/>
      <c r="BV1221" s="400" t="n"/>
      <c r="BW1221" s="400" t="n"/>
      <c r="BX1221" s="400" t="n"/>
      <c r="BY1221" s="400" t="n"/>
      <c r="BZ1221" s="400" t="n"/>
      <c r="CA1221" s="400" t="n"/>
      <c r="CB1221" s="400" t="n"/>
      <c r="CC1221" s="400" t="n"/>
      <c r="CD1221" s="400" t="n"/>
      <c r="CE1221" s="400" t="n"/>
      <c r="CF1221" s="400" t="n"/>
      <c r="CG1221" s="400" t="n"/>
      <c r="CH1221" s="400" t="n"/>
      <c r="CI1221" s="400" t="n"/>
      <c r="CJ1221" s="400" t="n"/>
      <c r="CK1221" s="400" t="n"/>
      <c r="CL1221" s="400" t="n"/>
      <c r="CM1221" s="400" t="n"/>
      <c r="CN1221" s="400" t="n"/>
      <c r="CO1221" s="400" t="n"/>
      <c r="CP1221" s="400" t="n"/>
      <c r="CQ1221" s="400" t="n"/>
      <c r="CR1221" s="400" t="n"/>
      <c r="CS1221" s="400" t="n"/>
      <c r="CT1221" s="400" t="n"/>
      <c r="CU1221" s="400" t="n"/>
      <c r="CV1221" s="400" t="n"/>
      <c r="CW1221" s="400" t="n"/>
      <c r="CX1221" s="400" t="n"/>
      <c r="CY1221" s="400" t="n"/>
      <c r="CZ1221" s="400" t="n"/>
      <c r="DA1221" s="400" t="n"/>
      <c r="DB1221" s="400" t="n"/>
      <c r="DC1221" s="400" t="n"/>
      <c r="DD1221" s="400" t="n"/>
      <c r="DE1221" s="400" t="n"/>
      <c r="DF1221" s="400" t="n"/>
      <c r="DG1221" s="401" t="n"/>
      <c r="DH1221" s="401" t="n"/>
      <c r="DI1221" s="401" t="n"/>
      <c r="DJ1221" s="401" t="n"/>
      <c r="DK1221" s="401" t="n"/>
      <c r="DL1221" s="401" t="n"/>
      <c r="DM1221" s="401" t="n"/>
      <c r="DN1221" s="401" t="n"/>
      <c r="DO1221" s="401" t="n"/>
      <c r="DP1221" s="401" t="n"/>
      <c r="DQ1221" s="401" t="n"/>
      <c r="DR1221" s="401" t="n"/>
      <c r="DS1221" s="401" t="n"/>
      <c r="DT1221" s="401" t="n"/>
      <c r="DU1221" s="401" t="n"/>
      <c r="DV1221" s="401" t="n"/>
      <c r="DW1221" s="401" t="n"/>
      <c r="DX1221" s="401" t="n"/>
      <c r="DY1221" s="401" t="n"/>
      <c r="DZ1221" s="401" t="n"/>
      <c r="EA1221" s="401" t="n"/>
      <c r="EB1221" s="401" t="n"/>
      <c r="EC1221" s="401" t="n"/>
      <c r="ED1221" s="401" t="n"/>
      <c r="EE1221" s="401" t="n"/>
      <c r="EF1221" s="401" t="n"/>
      <c r="EG1221" s="401" t="n"/>
      <c r="EH1221" s="401" t="n"/>
      <c r="EI1221" s="401" t="n"/>
      <c r="EJ1221" s="401" t="n"/>
      <c r="EK1221" s="401" t="n"/>
      <c r="EL1221" s="401" t="n"/>
      <c r="EM1221" s="401" t="n"/>
      <c r="EN1221" s="401" t="n"/>
      <c r="EO1221" s="401" t="n"/>
      <c r="EP1221" s="401" t="n"/>
      <c r="EQ1221" s="401" t="n"/>
      <c r="ER1221" s="401" t="n"/>
      <c r="ES1221" s="401" t="n"/>
      <c r="ET1221" s="401" t="n"/>
      <c r="EU1221" s="401" t="n"/>
      <c r="EV1221" s="401" t="n"/>
      <c r="EW1221" s="401" t="n"/>
      <c r="EX1221" s="401" t="n"/>
      <c r="EY1221" s="401" t="n"/>
      <c r="EZ1221" s="401" t="n"/>
      <c r="FA1221" s="401" t="n"/>
      <c r="FB1221" s="401" t="n"/>
      <c r="FC1221" s="401" t="n"/>
      <c r="FD1221" s="401" t="n"/>
      <c r="FE1221" s="401" t="n"/>
      <c r="FF1221" s="401" t="n"/>
      <c r="FG1221" s="401" t="n"/>
      <c r="FH1221" s="401" t="n"/>
      <c r="FI1221" s="401" t="n"/>
      <c r="FJ1221" s="401" t="n"/>
      <c r="FK1221" s="401" t="n"/>
      <c r="FL1221" s="401" t="n"/>
      <c r="FM1221" s="401" t="n"/>
      <c r="FN1221" s="401" t="n"/>
      <c r="FO1221" s="401" t="n"/>
      <c r="FP1221" s="401" t="n"/>
      <c r="FQ1221" s="401" t="n"/>
      <c r="FR1221" s="401" t="n"/>
      <c r="FS1221" s="401" t="n"/>
      <c r="FT1221" s="401" t="n"/>
      <c r="FU1221" s="401" t="n"/>
      <c r="FV1221" s="401" t="n"/>
      <c r="FW1221" s="401" t="n"/>
      <c r="FX1221" s="401" t="n"/>
      <c r="FY1221" s="401" t="n"/>
      <c r="FZ1221" s="401" t="n"/>
      <c r="GA1221" s="401" t="n"/>
      <c r="GB1221" s="401" t="n"/>
      <c r="GC1221" s="401" t="n"/>
      <c r="GD1221" s="401" t="n"/>
      <c r="GE1221" s="401" t="n"/>
      <c r="GF1221" s="401" t="n"/>
      <c r="GG1221" s="401" t="n"/>
      <c r="GH1221" s="401" t="n"/>
      <c r="GI1221" s="401" t="n"/>
      <c r="GJ1221" s="401" t="n"/>
      <c r="GK1221" s="401" t="n"/>
      <c r="GL1221" s="401" t="n"/>
      <c r="GM1221" s="401" t="n"/>
      <c r="GN1221" s="401" t="n"/>
      <c r="GO1221" s="401" t="n"/>
      <c r="GP1221" s="401" t="n"/>
      <c r="GQ1221" s="401" t="n"/>
      <c r="GR1221" s="401" t="n"/>
      <c r="GS1221" s="401" t="n"/>
      <c r="GT1221" s="401" t="n"/>
      <c r="GU1221" s="401" t="n"/>
      <c r="GV1221" s="401" t="n"/>
      <c r="GW1221" s="401" t="n"/>
      <c r="GX1221" s="401" t="n">
        <v>0</v>
      </c>
    </row>
    <row r="1222"/>
    <row r="1223">
      <c r="A1223" s="402" t="n">
        <v>50</v>
      </c>
      <c r="B1223" s="402" t="n">
        <v>0</v>
      </c>
      <c r="C1223" s="402" t="n">
        <v>0</v>
      </c>
      <c r="D1223" s="402" t="n">
        <v>1</v>
      </c>
      <c r="E1223" s="402" t="n">
        <v>201</v>
      </c>
      <c r="F1223" s="402">
        <f>ROUND(Source!O1221,O1223)</f>
        <v/>
      </c>
      <c r="G1223" s="402" t="inlineStr">
        <is>
          <t>ПЗ</t>
        </is>
      </c>
      <c r="H1223" s="402" t="inlineStr">
        <is>
          <t>Прямые затраты</t>
        </is>
      </c>
      <c r="I1223" s="402" t="n"/>
      <c r="J1223" s="402" t="n"/>
      <c r="K1223" s="402" t="n">
        <v>201</v>
      </c>
      <c r="L1223" s="402" t="n">
        <v>1</v>
      </c>
      <c r="M1223" s="402" t="n">
        <v>3</v>
      </c>
      <c r="N1223" s="402" t="inlineStr"/>
      <c r="O1223" s="402" t="n">
        <v>0</v>
      </c>
      <c r="P1223" s="402" t="n"/>
      <c r="Q1223" s="402" t="n"/>
      <c r="R1223" s="402" t="n"/>
      <c r="S1223" s="402" t="n"/>
      <c r="T1223" s="402" t="n"/>
      <c r="U1223" s="402" t="n"/>
      <c r="V1223" s="402" t="n"/>
      <c r="W1223" s="402" t="n">
        <v>0</v>
      </c>
      <c r="X1223" s="402" t="n">
        <v>1</v>
      </c>
      <c r="Y1223" s="402" t="n">
        <v>0</v>
      </c>
      <c r="Z1223" s="402" t="n"/>
      <c r="AA1223" s="402" t="n"/>
      <c r="AB1223" s="402" t="n"/>
    </row>
    <row r="1224">
      <c r="A1224" s="402" t="n">
        <v>50</v>
      </c>
      <c r="B1224" s="402" t="n">
        <v>0</v>
      </c>
      <c r="C1224" s="402" t="n">
        <v>0</v>
      </c>
      <c r="D1224" s="402" t="n">
        <v>1</v>
      </c>
      <c r="E1224" s="402" t="n">
        <v>202</v>
      </c>
      <c r="F1224" s="402">
        <f>ROUND(Source!P1221,O1224)</f>
        <v/>
      </c>
      <c r="G1224" s="402" t="inlineStr">
        <is>
          <t>СтМатОб</t>
        </is>
      </c>
      <c r="H1224" s="402" t="inlineStr">
        <is>
          <t>Стоимость материальных ресурсов (всего)</t>
        </is>
      </c>
      <c r="I1224" s="402" t="n"/>
      <c r="J1224" s="402" t="n"/>
      <c r="K1224" s="402" t="n">
        <v>202</v>
      </c>
      <c r="L1224" s="402" t="n">
        <v>2</v>
      </c>
      <c r="M1224" s="402" t="n">
        <v>3</v>
      </c>
      <c r="N1224" s="402" t="inlineStr"/>
      <c r="O1224" s="402" t="n">
        <v>0</v>
      </c>
      <c r="P1224" s="402" t="n"/>
      <c r="Q1224" s="402" t="n"/>
      <c r="R1224" s="402" t="n"/>
      <c r="S1224" s="402" t="n"/>
      <c r="T1224" s="402" t="n"/>
      <c r="U1224" s="402" t="n"/>
      <c r="V1224" s="402" t="n"/>
      <c r="W1224" s="402" t="n">
        <v>0</v>
      </c>
      <c r="X1224" s="402" t="n">
        <v>1</v>
      </c>
      <c r="Y1224" s="402" t="n">
        <v>0</v>
      </c>
      <c r="Z1224" s="402" t="n"/>
      <c r="AA1224" s="402" t="n"/>
      <c r="AB1224" s="402" t="n"/>
    </row>
    <row r="1225">
      <c r="A1225" s="402" t="n">
        <v>50</v>
      </c>
      <c r="B1225" s="402" t="n">
        <v>0</v>
      </c>
      <c r="C1225" s="402" t="n">
        <v>0</v>
      </c>
      <c r="D1225" s="402" t="n">
        <v>1</v>
      </c>
      <c r="E1225" s="402" t="n">
        <v>222</v>
      </c>
      <c r="F1225" s="402">
        <f>ROUND(Source!AO1221,O1225)</f>
        <v/>
      </c>
      <c r="G1225" s="402" t="inlineStr">
        <is>
          <t>СтМатОбЗак</t>
        </is>
      </c>
      <c r="H1225" s="402" t="inlineStr">
        <is>
          <t>Стоимость материалов и оборудования заказчика</t>
        </is>
      </c>
      <c r="I1225" s="402" t="n"/>
      <c r="J1225" s="402" t="n"/>
      <c r="K1225" s="402" t="n">
        <v>222</v>
      </c>
      <c r="L1225" s="402" t="n">
        <v>3</v>
      </c>
      <c r="M1225" s="402" t="n">
        <v>3</v>
      </c>
      <c r="N1225" s="402" t="inlineStr"/>
      <c r="O1225" s="402" t="n">
        <v>0</v>
      </c>
      <c r="P1225" s="402" t="n"/>
      <c r="Q1225" s="402" t="n"/>
      <c r="R1225" s="402" t="n"/>
      <c r="S1225" s="402" t="n"/>
      <c r="T1225" s="402" t="n"/>
      <c r="U1225" s="402" t="n"/>
      <c r="V1225" s="402" t="n"/>
      <c r="W1225" s="402" t="n">
        <v>0</v>
      </c>
      <c r="X1225" s="402" t="n">
        <v>1</v>
      </c>
      <c r="Y1225" s="402" t="n">
        <v>0</v>
      </c>
      <c r="Z1225" s="402" t="n"/>
      <c r="AA1225" s="402" t="n"/>
      <c r="AB1225" s="402" t="n"/>
    </row>
    <row r="1226">
      <c r="A1226" s="402" t="n">
        <v>50</v>
      </c>
      <c r="B1226" s="402" t="n">
        <v>0</v>
      </c>
      <c r="C1226" s="402" t="n">
        <v>0</v>
      </c>
      <c r="D1226" s="402" t="n">
        <v>1</v>
      </c>
      <c r="E1226" s="402" t="n">
        <v>225</v>
      </c>
      <c r="F1226" s="402">
        <f>ROUND(Source!AV1221,O1226)</f>
        <v/>
      </c>
      <c r="G1226" s="402" t="inlineStr">
        <is>
          <t>СтМатОбПод</t>
        </is>
      </c>
      <c r="H1226" s="402" t="inlineStr">
        <is>
          <t>Стоимость материалов и оборудования подрядчика</t>
        </is>
      </c>
      <c r="I1226" s="402" t="n"/>
      <c r="J1226" s="402" t="n"/>
      <c r="K1226" s="402" t="n">
        <v>225</v>
      </c>
      <c r="L1226" s="402" t="n">
        <v>4</v>
      </c>
      <c r="M1226" s="402" t="n">
        <v>3</v>
      </c>
      <c r="N1226" s="402" t="inlineStr"/>
      <c r="O1226" s="402" t="n">
        <v>0</v>
      </c>
      <c r="P1226" s="402" t="n"/>
      <c r="Q1226" s="402" t="n"/>
      <c r="R1226" s="402" t="n"/>
      <c r="S1226" s="402" t="n"/>
      <c r="T1226" s="402" t="n"/>
      <c r="U1226" s="402" t="n"/>
      <c r="V1226" s="402" t="n"/>
      <c r="W1226" s="402" t="n">
        <v>0</v>
      </c>
      <c r="X1226" s="402" t="n">
        <v>1</v>
      </c>
      <c r="Y1226" s="402" t="n">
        <v>0</v>
      </c>
      <c r="Z1226" s="402" t="n"/>
      <c r="AA1226" s="402" t="n"/>
      <c r="AB1226" s="402" t="n"/>
    </row>
    <row r="1227">
      <c r="A1227" s="402" t="n">
        <v>50</v>
      </c>
      <c r="B1227" s="402" t="n">
        <v>0</v>
      </c>
      <c r="C1227" s="402" t="n">
        <v>0</v>
      </c>
      <c r="D1227" s="402" t="n">
        <v>1</v>
      </c>
      <c r="E1227" s="402" t="n">
        <v>226</v>
      </c>
      <c r="F1227" s="402">
        <f>ROUND(Source!AW1221,O1227)</f>
        <v/>
      </c>
      <c r="G1227" s="402" t="inlineStr">
        <is>
          <t>СтМат</t>
        </is>
      </c>
      <c r="H1227" s="402" t="inlineStr">
        <is>
          <t>Стоимость материалов (всего)</t>
        </is>
      </c>
      <c r="I1227" s="402" t="n"/>
      <c r="J1227" s="402" t="n"/>
      <c r="K1227" s="402" t="n">
        <v>226</v>
      </c>
      <c r="L1227" s="402" t="n">
        <v>5</v>
      </c>
      <c r="M1227" s="402" t="n">
        <v>3</v>
      </c>
      <c r="N1227" s="402" t="inlineStr"/>
      <c r="O1227" s="402" t="n">
        <v>0</v>
      </c>
      <c r="P1227" s="402" t="n"/>
      <c r="Q1227" s="402" t="n"/>
      <c r="R1227" s="402" t="n"/>
      <c r="S1227" s="402" t="n"/>
      <c r="T1227" s="402" t="n"/>
      <c r="U1227" s="402" t="n"/>
      <c r="V1227" s="402" t="n"/>
      <c r="W1227" s="402" t="n">
        <v>0</v>
      </c>
      <c r="X1227" s="402" t="n">
        <v>1</v>
      </c>
      <c r="Y1227" s="402" t="n">
        <v>0</v>
      </c>
      <c r="Z1227" s="402" t="n"/>
      <c r="AA1227" s="402" t="n"/>
      <c r="AB1227" s="402" t="n"/>
    </row>
    <row r="1228">
      <c r="A1228" s="402" t="n">
        <v>50</v>
      </c>
      <c r="B1228" s="402" t="n">
        <v>0</v>
      </c>
      <c r="C1228" s="402" t="n">
        <v>0</v>
      </c>
      <c r="D1228" s="402" t="n">
        <v>1</v>
      </c>
      <c r="E1228" s="402" t="n">
        <v>227</v>
      </c>
      <c r="F1228" s="402">
        <f>ROUND(Source!AX1221,O1228)</f>
        <v/>
      </c>
      <c r="G1228" s="402" t="inlineStr">
        <is>
          <t>СтМатЗак</t>
        </is>
      </c>
      <c r="H1228" s="402" t="inlineStr">
        <is>
          <t>Стоимость материалов заказчика</t>
        </is>
      </c>
      <c r="I1228" s="402" t="n"/>
      <c r="J1228" s="402" t="n"/>
      <c r="K1228" s="402" t="n">
        <v>227</v>
      </c>
      <c r="L1228" s="402" t="n">
        <v>6</v>
      </c>
      <c r="M1228" s="402" t="n">
        <v>3</v>
      </c>
      <c r="N1228" s="402" t="inlineStr"/>
      <c r="O1228" s="402" t="n">
        <v>0</v>
      </c>
      <c r="P1228" s="402" t="n"/>
      <c r="Q1228" s="402" t="n"/>
      <c r="R1228" s="402" t="n"/>
      <c r="S1228" s="402" t="n"/>
      <c r="T1228" s="402" t="n"/>
      <c r="U1228" s="402" t="n"/>
      <c r="V1228" s="402" t="n"/>
      <c r="W1228" s="402" t="n">
        <v>0</v>
      </c>
      <c r="X1228" s="402" t="n">
        <v>1</v>
      </c>
      <c r="Y1228" s="402" t="n">
        <v>0</v>
      </c>
      <c r="Z1228" s="402" t="n"/>
      <c r="AA1228" s="402" t="n"/>
      <c r="AB1228" s="402" t="n"/>
    </row>
    <row r="1229">
      <c r="A1229" s="402" t="n">
        <v>50</v>
      </c>
      <c r="B1229" s="402" t="n">
        <v>0</v>
      </c>
      <c r="C1229" s="402" t="n">
        <v>0</v>
      </c>
      <c r="D1229" s="402" t="n">
        <v>1</v>
      </c>
      <c r="E1229" s="402" t="n">
        <v>228</v>
      </c>
      <c r="F1229" s="402">
        <f>ROUND(Source!AY1221,O1229)</f>
        <v/>
      </c>
      <c r="G1229" s="402" t="inlineStr">
        <is>
          <t>СтМатПод</t>
        </is>
      </c>
      <c r="H1229" s="402" t="inlineStr">
        <is>
          <t>Стоимость материалов подрядчика</t>
        </is>
      </c>
      <c r="I1229" s="402" t="n"/>
      <c r="J1229" s="402" t="n"/>
      <c r="K1229" s="402" t="n">
        <v>228</v>
      </c>
      <c r="L1229" s="402" t="n">
        <v>7</v>
      </c>
      <c r="M1229" s="402" t="n">
        <v>3</v>
      </c>
      <c r="N1229" s="402" t="inlineStr"/>
      <c r="O1229" s="402" t="n">
        <v>0</v>
      </c>
      <c r="P1229" s="402" t="n"/>
      <c r="Q1229" s="402" t="n"/>
      <c r="R1229" s="402" t="n"/>
      <c r="S1229" s="402" t="n"/>
      <c r="T1229" s="402" t="n"/>
      <c r="U1229" s="402" t="n"/>
      <c r="V1229" s="402" t="n"/>
      <c r="W1229" s="402" t="n">
        <v>0</v>
      </c>
      <c r="X1229" s="402" t="n">
        <v>1</v>
      </c>
      <c r="Y1229" s="402" t="n">
        <v>0</v>
      </c>
      <c r="Z1229" s="402" t="n"/>
      <c r="AA1229" s="402" t="n"/>
      <c r="AB1229" s="402" t="n"/>
    </row>
    <row r="1230">
      <c r="A1230" s="402" t="n">
        <v>50</v>
      </c>
      <c r="B1230" s="402" t="n">
        <v>0</v>
      </c>
      <c r="C1230" s="402" t="n">
        <v>0</v>
      </c>
      <c r="D1230" s="402" t="n">
        <v>1</v>
      </c>
      <c r="E1230" s="402" t="n">
        <v>216</v>
      </c>
      <c r="F1230" s="402">
        <f>ROUND(Source!AP1221,O1230)</f>
        <v/>
      </c>
      <c r="G1230" s="402" t="inlineStr">
        <is>
          <t>Оборуд</t>
        </is>
      </c>
      <c r="H1230" s="402" t="inlineStr">
        <is>
          <t>Стоимость оборудования (всего)</t>
        </is>
      </c>
      <c r="I1230" s="402" t="n"/>
      <c r="J1230" s="402" t="n"/>
      <c r="K1230" s="402" t="n">
        <v>216</v>
      </c>
      <c r="L1230" s="402" t="n">
        <v>8</v>
      </c>
      <c r="M1230" s="402" t="n">
        <v>3</v>
      </c>
      <c r="N1230" s="402" t="inlineStr"/>
      <c r="O1230" s="402" t="n">
        <v>0</v>
      </c>
      <c r="P1230" s="402" t="n"/>
      <c r="Q1230" s="402" t="n"/>
      <c r="R1230" s="402" t="n"/>
      <c r="S1230" s="402" t="n"/>
      <c r="T1230" s="402" t="n"/>
      <c r="U1230" s="402" t="n"/>
      <c r="V1230" s="402" t="n"/>
      <c r="W1230" s="402" t="n">
        <v>0</v>
      </c>
      <c r="X1230" s="402" t="n">
        <v>1</v>
      </c>
      <c r="Y1230" s="402" t="n">
        <v>0</v>
      </c>
      <c r="Z1230" s="402" t="n"/>
      <c r="AA1230" s="402" t="n"/>
      <c r="AB1230" s="402" t="n"/>
    </row>
    <row r="1231">
      <c r="A1231" s="402" t="n">
        <v>50</v>
      </c>
      <c r="B1231" s="402" t="n">
        <v>0</v>
      </c>
      <c r="C1231" s="402" t="n">
        <v>0</v>
      </c>
      <c r="D1231" s="402" t="n">
        <v>1</v>
      </c>
      <c r="E1231" s="402" t="n">
        <v>223</v>
      </c>
      <c r="F1231" s="402">
        <f>ROUND(Source!AQ1221,O1231)</f>
        <v/>
      </c>
      <c r="G1231" s="402" t="inlineStr">
        <is>
          <t>ОборудЗак</t>
        </is>
      </c>
      <c r="H1231" s="402" t="inlineStr">
        <is>
          <t>Стоимость оборудования заказчика</t>
        </is>
      </c>
      <c r="I1231" s="402" t="n"/>
      <c r="J1231" s="402" t="n"/>
      <c r="K1231" s="402" t="n">
        <v>223</v>
      </c>
      <c r="L1231" s="402" t="n">
        <v>9</v>
      </c>
      <c r="M1231" s="402" t="n">
        <v>3</v>
      </c>
      <c r="N1231" s="402" t="inlineStr"/>
      <c r="O1231" s="402" t="n">
        <v>0</v>
      </c>
      <c r="P1231" s="402" t="n"/>
      <c r="Q1231" s="402" t="n"/>
      <c r="R1231" s="402" t="n"/>
      <c r="S1231" s="402" t="n"/>
      <c r="T1231" s="402" t="n"/>
      <c r="U1231" s="402" t="n"/>
      <c r="V1231" s="402" t="n"/>
      <c r="W1231" s="402" t="n">
        <v>0</v>
      </c>
      <c r="X1231" s="402" t="n">
        <v>1</v>
      </c>
      <c r="Y1231" s="402" t="n">
        <v>0</v>
      </c>
      <c r="Z1231" s="402" t="n"/>
      <c r="AA1231" s="402" t="n"/>
      <c r="AB1231" s="402" t="n"/>
    </row>
    <row r="1232">
      <c r="A1232" s="402" t="n">
        <v>50</v>
      </c>
      <c r="B1232" s="402" t="n">
        <v>0</v>
      </c>
      <c r="C1232" s="402" t="n">
        <v>0</v>
      </c>
      <c r="D1232" s="402" t="n">
        <v>1</v>
      </c>
      <c r="E1232" s="402" t="n">
        <v>229</v>
      </c>
      <c r="F1232" s="402">
        <f>ROUND(Source!AZ1221,O1232)</f>
        <v/>
      </c>
      <c r="G1232" s="402" t="inlineStr">
        <is>
          <t>ОборудПод</t>
        </is>
      </c>
      <c r="H1232" s="402" t="inlineStr">
        <is>
          <t>Стоимость оборудования подрядчика</t>
        </is>
      </c>
      <c r="I1232" s="402" t="n"/>
      <c r="J1232" s="402" t="n"/>
      <c r="K1232" s="402" t="n">
        <v>229</v>
      </c>
      <c r="L1232" s="402" t="n">
        <v>10</v>
      </c>
      <c r="M1232" s="402" t="n">
        <v>3</v>
      </c>
      <c r="N1232" s="402" t="inlineStr"/>
      <c r="O1232" s="402" t="n">
        <v>0</v>
      </c>
      <c r="P1232" s="402" t="n"/>
      <c r="Q1232" s="402" t="n"/>
      <c r="R1232" s="402" t="n"/>
      <c r="S1232" s="402" t="n"/>
      <c r="T1232" s="402" t="n"/>
      <c r="U1232" s="402" t="n"/>
      <c r="V1232" s="402" t="n"/>
      <c r="W1232" s="402" t="n">
        <v>0</v>
      </c>
      <c r="X1232" s="402" t="n">
        <v>1</v>
      </c>
      <c r="Y1232" s="402" t="n">
        <v>0</v>
      </c>
      <c r="Z1232" s="402" t="n"/>
      <c r="AA1232" s="402" t="n"/>
      <c r="AB1232" s="402" t="n"/>
    </row>
    <row r="1233">
      <c r="A1233" s="402" t="n">
        <v>50</v>
      </c>
      <c r="B1233" s="402" t="n">
        <v>0</v>
      </c>
      <c r="C1233" s="402" t="n">
        <v>0</v>
      </c>
      <c r="D1233" s="402" t="n">
        <v>1</v>
      </c>
      <c r="E1233" s="402" t="n">
        <v>203</v>
      </c>
      <c r="F1233" s="402">
        <f>ROUND(Source!Q1221,O1233)</f>
        <v/>
      </c>
      <c r="G1233" s="402" t="inlineStr">
        <is>
          <t>ЭММ</t>
        </is>
      </c>
      <c r="H1233" s="402" t="inlineStr">
        <is>
          <t>Эксплуатация машин</t>
        </is>
      </c>
      <c r="I1233" s="402" t="n"/>
      <c r="J1233" s="402" t="n"/>
      <c r="K1233" s="402" t="n">
        <v>203</v>
      </c>
      <c r="L1233" s="402" t="n">
        <v>11</v>
      </c>
      <c r="M1233" s="402" t="n">
        <v>3</v>
      </c>
      <c r="N1233" s="402" t="inlineStr"/>
      <c r="O1233" s="402" t="n">
        <v>0</v>
      </c>
      <c r="P1233" s="402" t="n"/>
      <c r="Q1233" s="402" t="n"/>
      <c r="R1233" s="402" t="n"/>
      <c r="S1233" s="402" t="n"/>
      <c r="T1233" s="402" t="n"/>
      <c r="U1233" s="402" t="n"/>
      <c r="V1233" s="402" t="n"/>
      <c r="W1233" s="402" t="n">
        <v>0</v>
      </c>
      <c r="X1233" s="402" t="n">
        <v>1</v>
      </c>
      <c r="Y1233" s="402" t="n">
        <v>0</v>
      </c>
      <c r="Z1233" s="402" t="n"/>
      <c r="AA1233" s="402" t="n"/>
      <c r="AB1233" s="402" t="n"/>
    </row>
    <row r="1234">
      <c r="A1234" s="402" t="n">
        <v>50</v>
      </c>
      <c r="B1234" s="402" t="n">
        <v>0</v>
      </c>
      <c r="C1234" s="402" t="n">
        <v>0</v>
      </c>
      <c r="D1234" s="402" t="n">
        <v>1</v>
      </c>
      <c r="E1234" s="402" t="n">
        <v>231</v>
      </c>
      <c r="F1234" s="402">
        <f>ROUND(Source!BB1221,O1234)</f>
        <v/>
      </c>
      <c r="G1234" s="402" t="inlineStr">
        <is>
          <t>ЭММсНРиСП</t>
        </is>
      </c>
      <c r="H1234" s="402" t="inlineStr">
        <is>
          <t>Эксплуатация машин по ТСН-2001.16</t>
        </is>
      </c>
      <c r="I1234" s="402" t="n"/>
      <c r="J1234" s="402" t="n"/>
      <c r="K1234" s="402" t="n">
        <v>231</v>
      </c>
      <c r="L1234" s="402" t="n">
        <v>12</v>
      </c>
      <c r="M1234" s="402" t="n">
        <v>3</v>
      </c>
      <c r="N1234" s="402" t="inlineStr"/>
      <c r="O1234" s="402" t="n">
        <v>0</v>
      </c>
      <c r="P1234" s="402" t="n"/>
      <c r="Q1234" s="402" t="n"/>
      <c r="R1234" s="402" t="n"/>
      <c r="S1234" s="402" t="n"/>
      <c r="T1234" s="402" t="n"/>
      <c r="U1234" s="402" t="n"/>
      <c r="V1234" s="402" t="n"/>
      <c r="W1234" s="402" t="n">
        <v>0</v>
      </c>
      <c r="X1234" s="402" t="n">
        <v>1</v>
      </c>
      <c r="Y1234" s="402" t="n">
        <v>0</v>
      </c>
      <c r="Z1234" s="402" t="n"/>
      <c r="AA1234" s="402" t="n"/>
      <c r="AB1234" s="402" t="n"/>
    </row>
    <row r="1235">
      <c r="A1235" s="402" t="n">
        <v>50</v>
      </c>
      <c r="B1235" s="402" t="n">
        <v>0</v>
      </c>
      <c r="C1235" s="402" t="n">
        <v>0</v>
      </c>
      <c r="D1235" s="402" t="n">
        <v>1</v>
      </c>
      <c r="E1235" s="402" t="n">
        <v>204</v>
      </c>
      <c r="F1235" s="402">
        <f>ROUND(Source!R1221,O1235)</f>
        <v/>
      </c>
      <c r="G1235" s="402" t="inlineStr">
        <is>
          <t>ЗПМ</t>
        </is>
      </c>
      <c r="H1235" s="402" t="inlineStr">
        <is>
          <t>ЗП машинистов</t>
        </is>
      </c>
      <c r="I1235" s="402" t="n"/>
      <c r="J1235" s="402" t="n"/>
      <c r="K1235" s="402" t="n">
        <v>204</v>
      </c>
      <c r="L1235" s="402" t="n">
        <v>13</v>
      </c>
      <c r="M1235" s="402" t="n">
        <v>3</v>
      </c>
      <c r="N1235" s="402" t="inlineStr"/>
      <c r="O1235" s="402" t="n">
        <v>0</v>
      </c>
      <c r="P1235" s="402" t="n"/>
      <c r="Q1235" s="402" t="n"/>
      <c r="R1235" s="402" t="n"/>
      <c r="S1235" s="402" t="n"/>
      <c r="T1235" s="402" t="n"/>
      <c r="U1235" s="402" t="n"/>
      <c r="V1235" s="402" t="n"/>
      <c r="W1235" s="402" t="n">
        <v>0</v>
      </c>
      <c r="X1235" s="402" t="n">
        <v>1</v>
      </c>
      <c r="Y1235" s="402" t="n">
        <v>0</v>
      </c>
      <c r="Z1235" s="402" t="n"/>
      <c r="AA1235" s="402" t="n"/>
      <c r="AB1235" s="402" t="n"/>
    </row>
    <row r="1236">
      <c r="A1236" s="402" t="n">
        <v>50</v>
      </c>
      <c r="B1236" s="402" t="n">
        <v>0</v>
      </c>
      <c r="C1236" s="402" t="n">
        <v>0</v>
      </c>
      <c r="D1236" s="402" t="n">
        <v>1</v>
      </c>
      <c r="E1236" s="402" t="n">
        <v>205</v>
      </c>
      <c r="F1236" s="402">
        <f>ROUND(Source!S1221,O1236)</f>
        <v/>
      </c>
      <c r="G1236" s="402" t="inlineStr">
        <is>
          <t>ОЗП</t>
        </is>
      </c>
      <c r="H1236" s="402" t="inlineStr">
        <is>
          <t>Основная ЗП рабочих</t>
        </is>
      </c>
      <c r="I1236" s="402" t="n"/>
      <c r="J1236" s="402" t="n"/>
      <c r="K1236" s="402" t="n">
        <v>205</v>
      </c>
      <c r="L1236" s="402" t="n">
        <v>14</v>
      </c>
      <c r="M1236" s="402" t="n">
        <v>3</v>
      </c>
      <c r="N1236" s="402" t="inlineStr"/>
      <c r="O1236" s="402" t="n">
        <v>0</v>
      </c>
      <c r="P1236" s="402" t="n"/>
      <c r="Q1236" s="402" t="n"/>
      <c r="R1236" s="402" t="n"/>
      <c r="S1236" s="402" t="n"/>
      <c r="T1236" s="402" t="n"/>
      <c r="U1236" s="402" t="n"/>
      <c r="V1236" s="402" t="n"/>
      <c r="W1236" s="402" t="n">
        <v>0</v>
      </c>
      <c r="X1236" s="402" t="n">
        <v>1</v>
      </c>
      <c r="Y1236" s="402" t="n">
        <v>0</v>
      </c>
      <c r="Z1236" s="402" t="n"/>
      <c r="AA1236" s="402" t="n"/>
      <c r="AB1236" s="402" t="n"/>
    </row>
    <row r="1237">
      <c r="A1237" s="402" t="n">
        <v>50</v>
      </c>
      <c r="B1237" s="402" t="n">
        <v>0</v>
      </c>
      <c r="C1237" s="402" t="n">
        <v>0</v>
      </c>
      <c r="D1237" s="402" t="n">
        <v>1</v>
      </c>
      <c r="E1237" s="402" t="n">
        <v>232</v>
      </c>
      <c r="F1237" s="402">
        <f>ROUND(Source!BC1221,O1237)</f>
        <v/>
      </c>
      <c r="G1237" s="402" t="inlineStr">
        <is>
          <t>ОЗПсНРиСП</t>
        </is>
      </c>
      <c r="H1237" s="402" t="inlineStr">
        <is>
          <t>Основная ЗП рабочих по ТСН-2001.16</t>
        </is>
      </c>
      <c r="I1237" s="402" t="n"/>
      <c r="J1237" s="402" t="n"/>
      <c r="K1237" s="402" t="n">
        <v>232</v>
      </c>
      <c r="L1237" s="402" t="n">
        <v>15</v>
      </c>
      <c r="M1237" s="402" t="n">
        <v>3</v>
      </c>
      <c r="N1237" s="402" t="inlineStr"/>
      <c r="O1237" s="402" t="n">
        <v>0</v>
      </c>
      <c r="P1237" s="402" t="n"/>
      <c r="Q1237" s="402" t="n"/>
      <c r="R1237" s="402" t="n"/>
      <c r="S1237" s="402" t="n"/>
      <c r="T1237" s="402" t="n"/>
      <c r="U1237" s="402" t="n"/>
      <c r="V1237" s="402" t="n"/>
      <c r="W1237" s="402" t="n">
        <v>0</v>
      </c>
      <c r="X1237" s="402" t="n">
        <v>1</v>
      </c>
      <c r="Y1237" s="402" t="n">
        <v>0</v>
      </c>
      <c r="Z1237" s="402" t="n"/>
      <c r="AA1237" s="402" t="n"/>
      <c r="AB1237" s="402" t="n"/>
    </row>
    <row r="1238">
      <c r="A1238" s="402" t="n">
        <v>50</v>
      </c>
      <c r="B1238" s="402" t="n">
        <v>0</v>
      </c>
      <c r="C1238" s="402" t="n">
        <v>0</v>
      </c>
      <c r="D1238" s="402" t="n">
        <v>1</v>
      </c>
      <c r="E1238" s="402" t="n">
        <v>214</v>
      </c>
      <c r="F1238" s="402">
        <f>ROUND(Source!AS1221,O1238)</f>
        <v/>
      </c>
      <c r="G1238" s="402" t="inlineStr">
        <is>
          <t>Строит</t>
        </is>
      </c>
      <c r="H1238" s="402" t="inlineStr">
        <is>
          <t>Строительные работы с НР и СП</t>
        </is>
      </c>
      <c r="I1238" s="402" t="n"/>
      <c r="J1238" s="402" t="n"/>
      <c r="K1238" s="402" t="n">
        <v>214</v>
      </c>
      <c r="L1238" s="402" t="n">
        <v>16</v>
      </c>
      <c r="M1238" s="402" t="n">
        <v>3</v>
      </c>
      <c r="N1238" s="402" t="inlineStr"/>
      <c r="O1238" s="402" t="n">
        <v>0</v>
      </c>
      <c r="P1238" s="402" t="n"/>
      <c r="Q1238" s="402" t="n"/>
      <c r="R1238" s="402" t="n"/>
      <c r="S1238" s="402" t="n"/>
      <c r="T1238" s="402" t="n"/>
      <c r="U1238" s="402" t="n"/>
      <c r="V1238" s="402" t="n"/>
      <c r="W1238" s="402" t="n">
        <v>0</v>
      </c>
      <c r="X1238" s="402" t="n">
        <v>1</v>
      </c>
      <c r="Y1238" s="402" t="n">
        <v>0</v>
      </c>
      <c r="Z1238" s="402" t="n"/>
      <c r="AA1238" s="402" t="n"/>
      <c r="AB1238" s="402" t="n"/>
    </row>
    <row r="1239">
      <c r="A1239" s="402" t="n">
        <v>50</v>
      </c>
      <c r="B1239" s="402" t="n">
        <v>0</v>
      </c>
      <c r="C1239" s="402" t="n">
        <v>0</v>
      </c>
      <c r="D1239" s="402" t="n">
        <v>1</v>
      </c>
      <c r="E1239" s="402" t="n">
        <v>215</v>
      </c>
      <c r="F1239" s="402">
        <f>ROUND(Source!AT1221,O1239)</f>
        <v/>
      </c>
      <c r="G1239" s="402" t="inlineStr">
        <is>
          <t>Монтаж</t>
        </is>
      </c>
      <c r="H1239" s="402" t="inlineStr">
        <is>
          <t>Монтажные работы с НР и СП</t>
        </is>
      </c>
      <c r="I1239" s="402" t="n"/>
      <c r="J1239" s="402" t="n"/>
      <c r="K1239" s="402" t="n">
        <v>215</v>
      </c>
      <c r="L1239" s="402" t="n">
        <v>17</v>
      </c>
      <c r="M1239" s="402" t="n">
        <v>3</v>
      </c>
      <c r="N1239" s="402" t="inlineStr"/>
      <c r="O1239" s="402" t="n">
        <v>0</v>
      </c>
      <c r="P1239" s="402" t="n"/>
      <c r="Q1239" s="402" t="n"/>
      <c r="R1239" s="402" t="n"/>
      <c r="S1239" s="402" t="n"/>
      <c r="T1239" s="402" t="n"/>
      <c r="U1239" s="402" t="n"/>
      <c r="V1239" s="402" t="n"/>
      <c r="W1239" s="402" t="n">
        <v>0</v>
      </c>
      <c r="X1239" s="402" t="n">
        <v>1</v>
      </c>
      <c r="Y1239" s="402" t="n">
        <v>0</v>
      </c>
      <c r="Z1239" s="402" t="n"/>
      <c r="AA1239" s="402" t="n"/>
      <c r="AB1239" s="402" t="n"/>
    </row>
    <row r="1240">
      <c r="A1240" s="402" t="n">
        <v>50</v>
      </c>
      <c r="B1240" s="402" t="n">
        <v>0</v>
      </c>
      <c r="C1240" s="402" t="n">
        <v>0</v>
      </c>
      <c r="D1240" s="402" t="n">
        <v>1</v>
      </c>
      <c r="E1240" s="402" t="n">
        <v>217</v>
      </c>
      <c r="F1240" s="402">
        <f>ROUND(Source!AU1221,O1240)</f>
        <v/>
      </c>
      <c r="G1240" s="402" t="inlineStr">
        <is>
          <t>Прочие</t>
        </is>
      </c>
      <c r="H1240" s="402" t="inlineStr">
        <is>
          <t>Прочие работы с НР и СП</t>
        </is>
      </c>
      <c r="I1240" s="402" t="n"/>
      <c r="J1240" s="402" t="n"/>
      <c r="K1240" s="402" t="n">
        <v>217</v>
      </c>
      <c r="L1240" s="402" t="n">
        <v>18</v>
      </c>
      <c r="M1240" s="402" t="n">
        <v>3</v>
      </c>
      <c r="N1240" s="402" t="inlineStr"/>
      <c r="O1240" s="402" t="n">
        <v>0</v>
      </c>
      <c r="P1240" s="402" t="n"/>
      <c r="Q1240" s="402" t="n"/>
      <c r="R1240" s="402" t="n"/>
      <c r="S1240" s="402" t="n"/>
      <c r="T1240" s="402" t="n"/>
      <c r="U1240" s="402" t="n"/>
      <c r="V1240" s="402" t="n"/>
      <c r="W1240" s="402" t="n">
        <v>0</v>
      </c>
      <c r="X1240" s="402" t="n">
        <v>1</v>
      </c>
      <c r="Y1240" s="402" t="n">
        <v>0</v>
      </c>
      <c r="Z1240" s="402" t="n"/>
      <c r="AA1240" s="402" t="n"/>
      <c r="AB1240" s="402" t="n"/>
    </row>
    <row r="1241">
      <c r="A1241" s="402" t="n">
        <v>50</v>
      </c>
      <c r="B1241" s="402" t="n">
        <v>0</v>
      </c>
      <c r="C1241" s="402" t="n">
        <v>0</v>
      </c>
      <c r="D1241" s="402" t="n">
        <v>1</v>
      </c>
      <c r="E1241" s="402" t="n">
        <v>230</v>
      </c>
      <c r="F1241" s="402">
        <f>ROUND(Source!BA1221,O1241)</f>
        <v/>
      </c>
      <c r="G1241" s="402" t="inlineStr">
        <is>
          <t>ПрочиеЗатр</t>
        </is>
      </c>
      <c r="H1241" s="402" t="inlineStr">
        <is>
          <t>Прочие затраты по ТСН-2001.16</t>
        </is>
      </c>
      <c r="I1241" s="402" t="n"/>
      <c r="J1241" s="402" t="n"/>
      <c r="K1241" s="402" t="n">
        <v>230</v>
      </c>
      <c r="L1241" s="402" t="n">
        <v>19</v>
      </c>
      <c r="M1241" s="402" t="n">
        <v>3</v>
      </c>
      <c r="N1241" s="402" t="inlineStr"/>
      <c r="O1241" s="402" t="n">
        <v>0</v>
      </c>
      <c r="P1241" s="402" t="n"/>
      <c r="Q1241" s="402" t="n"/>
      <c r="R1241" s="402" t="n"/>
      <c r="S1241" s="402" t="n"/>
      <c r="T1241" s="402" t="n"/>
      <c r="U1241" s="402" t="n"/>
      <c r="V1241" s="402" t="n"/>
      <c r="W1241" s="402" t="n">
        <v>0</v>
      </c>
      <c r="X1241" s="402" t="n">
        <v>1</v>
      </c>
      <c r="Y1241" s="402" t="n">
        <v>0</v>
      </c>
      <c r="Z1241" s="402" t="n"/>
      <c r="AA1241" s="402" t="n"/>
      <c r="AB1241" s="402" t="n"/>
    </row>
    <row r="1242">
      <c r="A1242" s="402" t="n">
        <v>50</v>
      </c>
      <c r="B1242" s="402" t="n">
        <v>0</v>
      </c>
      <c r="C1242" s="402" t="n">
        <v>0</v>
      </c>
      <c r="D1242" s="402" t="n">
        <v>1</v>
      </c>
      <c r="E1242" s="402" t="n">
        <v>206</v>
      </c>
      <c r="F1242" s="402">
        <f>ROUND(Source!T1221,O1242)</f>
        <v/>
      </c>
      <c r="G1242" s="402" t="inlineStr">
        <is>
          <t>ВозврМат</t>
        </is>
      </c>
      <c r="H1242" s="402" t="inlineStr">
        <is>
          <t>Возврат материалов</t>
        </is>
      </c>
      <c r="I1242" s="402" t="n"/>
      <c r="J1242" s="402" t="n"/>
      <c r="K1242" s="402" t="n">
        <v>206</v>
      </c>
      <c r="L1242" s="402" t="n">
        <v>20</v>
      </c>
      <c r="M1242" s="402" t="n">
        <v>3</v>
      </c>
      <c r="N1242" s="402" t="inlineStr"/>
      <c r="O1242" s="402" t="n">
        <v>0</v>
      </c>
      <c r="P1242" s="402" t="n"/>
      <c r="Q1242" s="402" t="n"/>
      <c r="R1242" s="402" t="n"/>
      <c r="S1242" s="402" t="n"/>
      <c r="T1242" s="402" t="n"/>
      <c r="U1242" s="402" t="n"/>
      <c r="V1242" s="402" t="n"/>
      <c r="W1242" s="402" t="n">
        <v>0</v>
      </c>
      <c r="X1242" s="402" t="n">
        <v>1</v>
      </c>
      <c r="Y1242" s="402" t="n">
        <v>0</v>
      </c>
      <c r="Z1242" s="402" t="n"/>
      <c r="AA1242" s="402" t="n"/>
      <c r="AB1242" s="402" t="n"/>
    </row>
    <row r="1243">
      <c r="A1243" s="402" t="n">
        <v>50</v>
      </c>
      <c r="B1243" s="402" t="n">
        <v>0</v>
      </c>
      <c r="C1243" s="402" t="n">
        <v>0</v>
      </c>
      <c r="D1243" s="402" t="n">
        <v>1</v>
      </c>
      <c r="E1243" s="402" t="n">
        <v>207</v>
      </c>
      <c r="F1243" s="402">
        <f>ROUND(Source!U1221,O1243)</f>
        <v/>
      </c>
      <c r="G1243" s="402" t="inlineStr">
        <is>
          <t>ТрудСтр</t>
        </is>
      </c>
      <c r="H1243" s="402" t="inlineStr">
        <is>
          <t>Трудозатраты строителей</t>
        </is>
      </c>
      <c r="I1243" s="402" t="n"/>
      <c r="J1243" s="402" t="n"/>
      <c r="K1243" s="402" t="n">
        <v>207</v>
      </c>
      <c r="L1243" s="402" t="n">
        <v>21</v>
      </c>
      <c r="M1243" s="402" t="n">
        <v>3</v>
      </c>
      <c r="N1243" s="402" t="inlineStr"/>
      <c r="O1243" s="402" t="n">
        <v>7</v>
      </c>
      <c r="P1243" s="402" t="n"/>
      <c r="Q1243" s="402" t="n"/>
      <c r="R1243" s="402" t="n"/>
      <c r="S1243" s="402" t="n"/>
      <c r="T1243" s="402" t="n"/>
      <c r="U1243" s="402" t="n"/>
      <c r="V1243" s="402" t="n"/>
      <c r="W1243" s="402" t="n">
        <v>0</v>
      </c>
      <c r="X1243" s="402" t="n">
        <v>1</v>
      </c>
      <c r="Y1243" s="402" t="n">
        <v>0</v>
      </c>
      <c r="Z1243" s="402" t="n"/>
      <c r="AA1243" s="402" t="n"/>
      <c r="AB1243" s="402" t="n"/>
    </row>
    <row r="1244">
      <c r="A1244" s="402" t="n">
        <v>50</v>
      </c>
      <c r="B1244" s="402" t="n">
        <v>0</v>
      </c>
      <c r="C1244" s="402" t="n">
        <v>0</v>
      </c>
      <c r="D1244" s="402" t="n">
        <v>1</v>
      </c>
      <c r="E1244" s="402" t="n">
        <v>208</v>
      </c>
      <c r="F1244" s="402">
        <f>ROUND(Source!V1221,O1244)</f>
        <v/>
      </c>
      <c r="G1244" s="402" t="inlineStr">
        <is>
          <t>ТрудМаш</t>
        </is>
      </c>
      <c r="H1244" s="402" t="inlineStr">
        <is>
          <t>Трудозатраты машинистов</t>
        </is>
      </c>
      <c r="I1244" s="402" t="n"/>
      <c r="J1244" s="402" t="n"/>
      <c r="K1244" s="402" t="n">
        <v>208</v>
      </c>
      <c r="L1244" s="402" t="n">
        <v>22</v>
      </c>
      <c r="M1244" s="402" t="n">
        <v>3</v>
      </c>
      <c r="N1244" s="402" t="inlineStr"/>
      <c r="O1244" s="402" t="n">
        <v>7</v>
      </c>
      <c r="P1244" s="402" t="n"/>
      <c r="Q1244" s="402" t="n"/>
      <c r="R1244" s="402" t="n"/>
      <c r="S1244" s="402" t="n"/>
      <c r="T1244" s="402" t="n"/>
      <c r="U1244" s="402" t="n"/>
      <c r="V1244" s="402" t="n"/>
      <c r="W1244" s="402" t="n">
        <v>0</v>
      </c>
      <c r="X1244" s="402" t="n">
        <v>1</v>
      </c>
      <c r="Y1244" s="402" t="n">
        <v>0</v>
      </c>
      <c r="Z1244" s="402" t="n"/>
      <c r="AA1244" s="402" t="n"/>
      <c r="AB1244" s="402" t="n"/>
    </row>
    <row r="1245">
      <c r="A1245" s="402" t="n">
        <v>50</v>
      </c>
      <c r="B1245" s="402" t="n">
        <v>0</v>
      </c>
      <c r="C1245" s="402" t="n">
        <v>0</v>
      </c>
      <c r="D1245" s="402" t="n">
        <v>1</v>
      </c>
      <c r="E1245" s="402" t="n">
        <v>209</v>
      </c>
      <c r="F1245" s="402">
        <f>ROUND(Source!W1221,O1245)</f>
        <v/>
      </c>
      <c r="G1245" s="402" t="inlineStr">
        <is>
          <t>ТранспМат</t>
        </is>
      </c>
      <c r="H1245" s="402" t="inlineStr">
        <is>
          <t>Транспорт материалов</t>
        </is>
      </c>
      <c r="I1245" s="402" t="n"/>
      <c r="J1245" s="402" t="n"/>
      <c r="K1245" s="402" t="n">
        <v>209</v>
      </c>
      <c r="L1245" s="402" t="n">
        <v>23</v>
      </c>
      <c r="M1245" s="402" t="n">
        <v>3</v>
      </c>
      <c r="N1245" s="402" t="inlineStr"/>
      <c r="O1245" s="402" t="n">
        <v>0</v>
      </c>
      <c r="P1245" s="402" t="n"/>
      <c r="Q1245" s="402" t="n"/>
      <c r="R1245" s="402" t="n"/>
      <c r="S1245" s="402" t="n"/>
      <c r="T1245" s="402" t="n"/>
      <c r="U1245" s="402" t="n"/>
      <c r="V1245" s="402" t="n"/>
      <c r="W1245" s="402" t="n">
        <v>0</v>
      </c>
      <c r="X1245" s="402" t="n">
        <v>1</v>
      </c>
      <c r="Y1245" s="402" t="n">
        <v>0</v>
      </c>
      <c r="Z1245" s="402" t="n"/>
      <c r="AA1245" s="402" t="n"/>
      <c r="AB1245" s="402" t="n"/>
    </row>
    <row r="1246">
      <c r="A1246" s="402" t="n">
        <v>50</v>
      </c>
      <c r="B1246" s="402" t="n">
        <v>0</v>
      </c>
      <c r="C1246" s="402" t="n">
        <v>0</v>
      </c>
      <c r="D1246" s="402" t="n">
        <v>1</v>
      </c>
      <c r="E1246" s="402" t="n">
        <v>233</v>
      </c>
      <c r="F1246" s="402">
        <f>ROUND(Source!BD1221,O1246)</f>
        <v/>
      </c>
      <c r="G1246" s="402" t="inlineStr">
        <is>
          <t>Перевозка</t>
        </is>
      </c>
      <c r="H1246" s="402" t="inlineStr">
        <is>
          <t>Перевозка грузов</t>
        </is>
      </c>
      <c r="I1246" s="402" t="n"/>
      <c r="J1246" s="402" t="n"/>
      <c r="K1246" s="402" t="n">
        <v>233</v>
      </c>
      <c r="L1246" s="402" t="n">
        <v>24</v>
      </c>
      <c r="M1246" s="402" t="n">
        <v>3</v>
      </c>
      <c r="N1246" s="402" t="inlineStr"/>
      <c r="O1246" s="402" t="n">
        <v>0</v>
      </c>
      <c r="P1246" s="402" t="n"/>
      <c r="Q1246" s="402" t="n"/>
      <c r="R1246" s="402" t="n"/>
      <c r="S1246" s="402" t="n"/>
      <c r="T1246" s="402" t="n"/>
      <c r="U1246" s="402" t="n"/>
      <c r="V1246" s="402" t="n"/>
      <c r="W1246" s="402" t="n">
        <v>0</v>
      </c>
      <c r="X1246" s="402" t="n">
        <v>1</v>
      </c>
      <c r="Y1246" s="402" t="n">
        <v>0</v>
      </c>
      <c r="Z1246" s="402" t="n"/>
      <c r="AA1246" s="402" t="n"/>
      <c r="AB1246" s="402" t="n"/>
    </row>
    <row r="1247">
      <c r="A1247" s="402" t="n">
        <v>50</v>
      </c>
      <c r="B1247" s="402" t="n">
        <v>0</v>
      </c>
      <c r="C1247" s="402" t="n">
        <v>0</v>
      </c>
      <c r="D1247" s="402" t="n">
        <v>1</v>
      </c>
      <c r="E1247" s="402" t="n">
        <v>210</v>
      </c>
      <c r="F1247" s="402">
        <f>ROUND(Source!X1221,O1247)</f>
        <v/>
      </c>
      <c r="G1247" s="402" t="inlineStr">
        <is>
          <t>НР</t>
        </is>
      </c>
      <c r="H1247" s="402" t="inlineStr">
        <is>
          <t>Накладные расходы</t>
        </is>
      </c>
      <c r="I1247" s="402" t="n"/>
      <c r="J1247" s="402" t="n"/>
      <c r="K1247" s="402" t="n">
        <v>210</v>
      </c>
      <c r="L1247" s="402" t="n">
        <v>25</v>
      </c>
      <c r="M1247" s="402" t="n">
        <v>3</v>
      </c>
      <c r="N1247" s="402" t="inlineStr"/>
      <c r="O1247" s="402" t="n">
        <v>0</v>
      </c>
      <c r="P1247" s="402" t="n"/>
      <c r="Q1247" s="402" t="n"/>
      <c r="R1247" s="402" t="n"/>
      <c r="S1247" s="402" t="n"/>
      <c r="T1247" s="402" t="n"/>
      <c r="U1247" s="402" t="n"/>
      <c r="V1247" s="402" t="n"/>
      <c r="W1247" s="402" t="n">
        <v>0</v>
      </c>
      <c r="X1247" s="402" t="n">
        <v>1</v>
      </c>
      <c r="Y1247" s="402" t="n">
        <v>0</v>
      </c>
      <c r="Z1247" s="402" t="n"/>
      <c r="AA1247" s="402" t="n"/>
      <c r="AB1247" s="402" t="n"/>
    </row>
    <row r="1248">
      <c r="A1248" s="402" t="n">
        <v>50</v>
      </c>
      <c r="B1248" s="402" t="n">
        <v>0</v>
      </c>
      <c r="C1248" s="402" t="n">
        <v>0</v>
      </c>
      <c r="D1248" s="402" t="n">
        <v>1</v>
      </c>
      <c r="E1248" s="402" t="n">
        <v>211</v>
      </c>
      <c r="F1248" s="402">
        <f>ROUND(Source!Y1221,O1248)</f>
        <v/>
      </c>
      <c r="G1248" s="402" t="inlineStr">
        <is>
          <t>СмПриб</t>
        </is>
      </c>
      <c r="H1248" s="402" t="inlineStr">
        <is>
          <t>Сметная прибыль</t>
        </is>
      </c>
      <c r="I1248" s="402" t="n"/>
      <c r="J1248" s="402" t="n"/>
      <c r="K1248" s="402" t="n">
        <v>211</v>
      </c>
      <c r="L1248" s="402" t="n">
        <v>26</v>
      </c>
      <c r="M1248" s="402" t="n">
        <v>3</v>
      </c>
      <c r="N1248" s="402" t="inlineStr"/>
      <c r="O1248" s="402" t="n">
        <v>0</v>
      </c>
      <c r="P1248" s="402" t="n"/>
      <c r="Q1248" s="402" t="n"/>
      <c r="R1248" s="402" t="n"/>
      <c r="S1248" s="402" t="n"/>
      <c r="T1248" s="402" t="n"/>
      <c r="U1248" s="402" t="n"/>
      <c r="V1248" s="402" t="n"/>
      <c r="W1248" s="402" t="n">
        <v>0</v>
      </c>
      <c r="X1248" s="402" t="n">
        <v>1</v>
      </c>
      <c r="Y1248" s="402" t="n">
        <v>0</v>
      </c>
      <c r="Z1248" s="402" t="n"/>
      <c r="AA1248" s="402" t="n"/>
      <c r="AB1248" s="402" t="n"/>
    </row>
    <row r="1249">
      <c r="A1249" s="402" t="n">
        <v>50</v>
      </c>
      <c r="B1249" s="402" t="n">
        <v>0</v>
      </c>
      <c r="C1249" s="402" t="n">
        <v>0</v>
      </c>
      <c r="D1249" s="402" t="n">
        <v>1</v>
      </c>
      <c r="E1249" s="402" t="n">
        <v>224</v>
      </c>
      <c r="F1249" s="402">
        <f>ROUND(Source!AR1221,O1249)</f>
        <v/>
      </c>
      <c r="G1249" s="402" t="inlineStr">
        <is>
          <t>Всего</t>
        </is>
      </c>
      <c r="H1249" s="402" t="inlineStr">
        <is>
          <t>Всего с НР и СП</t>
        </is>
      </c>
      <c r="I1249" s="402" t="n"/>
      <c r="J1249" s="402" t="n"/>
      <c r="K1249" s="402" t="n">
        <v>224</v>
      </c>
      <c r="L1249" s="402" t="n">
        <v>27</v>
      </c>
      <c r="M1249" s="402" t="n">
        <v>3</v>
      </c>
      <c r="N1249" s="402" t="inlineStr"/>
      <c r="O1249" s="402" t="n">
        <v>0</v>
      </c>
      <c r="P1249" s="402" t="n"/>
      <c r="Q1249" s="402" t="n"/>
      <c r="R1249" s="402" t="n"/>
      <c r="S1249" s="402" t="n"/>
      <c r="T1249" s="402" t="n"/>
      <c r="U1249" s="402" t="n"/>
      <c r="V1249" s="402" t="n"/>
      <c r="W1249" s="402" t="n">
        <v>0</v>
      </c>
      <c r="X1249" s="402" t="n">
        <v>1</v>
      </c>
      <c r="Y1249" s="402" t="n">
        <v>0</v>
      </c>
      <c r="Z1249" s="402" t="n"/>
      <c r="AA1249" s="402" t="n"/>
      <c r="AB1249" s="402" t="n"/>
    </row>
    <row r="1250">
      <c r="A1250" s="402" t="n">
        <v>50</v>
      </c>
      <c r="B1250" s="402" t="n">
        <v>0</v>
      </c>
      <c r="C1250" s="402" t="n">
        <v>0</v>
      </c>
      <c r="D1250" s="402" t="n">
        <v>2</v>
      </c>
      <c r="E1250" s="402" t="n">
        <v>0</v>
      </c>
      <c r="F1250" s="402">
        <f>ROUND(F1249,O1250)</f>
        <v/>
      </c>
      <c r="G1250" s="402" t="inlineStr">
        <is>
          <t>и1</t>
        </is>
      </c>
      <c r="H1250" s="402" t="inlineStr">
        <is>
          <t>Итого</t>
        </is>
      </c>
      <c r="I1250" s="402" t="n"/>
      <c r="J1250" s="402" t="n"/>
      <c r="K1250" s="402" t="n">
        <v>212</v>
      </c>
      <c r="L1250" s="402" t="n">
        <v>28</v>
      </c>
      <c r="M1250" s="402" t="n">
        <v>0</v>
      </c>
      <c r="N1250" s="402" t="inlineStr"/>
      <c r="O1250" s="402" t="n">
        <v>0</v>
      </c>
      <c r="P1250" s="402" t="n"/>
      <c r="Q1250" s="402" t="n"/>
      <c r="R1250" s="402" t="n"/>
      <c r="S1250" s="402" t="n"/>
      <c r="T1250" s="402" t="n"/>
      <c r="U1250" s="402" t="n"/>
      <c r="V1250" s="402" t="n"/>
      <c r="W1250" s="402" t="n">
        <v>0</v>
      </c>
      <c r="X1250" s="402" t="n">
        <v>1</v>
      </c>
      <c r="Y1250" s="402" t="n">
        <v>0</v>
      </c>
      <c r="Z1250" s="402" t="n"/>
      <c r="AA1250" s="402" t="n"/>
      <c r="AB1250" s="402" t="n"/>
    </row>
    <row r="1251">
      <c r="A1251" s="402" t="n">
        <v>50</v>
      </c>
      <c r="B1251" s="402" t="n">
        <v>0</v>
      </c>
      <c r="C1251" s="402" t="n">
        <v>0</v>
      </c>
      <c r="D1251" s="402" t="n">
        <v>2</v>
      </c>
      <c r="E1251" s="402" t="n">
        <v>0</v>
      </c>
      <c r="F1251" s="402">
        <f>ROUND(F1250*0.22,O1251)</f>
        <v/>
      </c>
      <c r="G1251" s="402" t="inlineStr">
        <is>
          <t>и2</t>
        </is>
      </c>
      <c r="H1251" s="402" t="inlineStr">
        <is>
          <t>НДС 22%</t>
        </is>
      </c>
      <c r="I1251" s="402" t="n"/>
      <c r="J1251" s="402" t="n"/>
      <c r="K1251" s="402" t="n">
        <v>212</v>
      </c>
      <c r="L1251" s="402" t="n">
        <v>29</v>
      </c>
      <c r="M1251" s="402" t="n">
        <v>0</v>
      </c>
      <c r="N1251" s="402" t="inlineStr"/>
      <c r="O1251" s="402" t="n">
        <v>0</v>
      </c>
      <c r="P1251" s="402" t="n"/>
      <c r="Q1251" s="402" t="n"/>
      <c r="R1251" s="402" t="n"/>
      <c r="S1251" s="402" t="n"/>
      <c r="T1251" s="402" t="n"/>
      <c r="U1251" s="402" t="n"/>
      <c r="V1251" s="402" t="n"/>
      <c r="W1251" s="402" t="n">
        <v>0</v>
      </c>
      <c r="X1251" s="402" t="n">
        <v>1</v>
      </c>
      <c r="Y1251" s="402" t="n">
        <v>0</v>
      </c>
      <c r="Z1251" s="402" t="n"/>
      <c r="AA1251" s="402" t="n"/>
      <c r="AB1251" s="402" t="n"/>
    </row>
    <row r="1252">
      <c r="A1252" s="402" t="n">
        <v>50</v>
      </c>
      <c r="B1252" s="402" t="n">
        <v>0</v>
      </c>
      <c r="C1252" s="402" t="n">
        <v>0</v>
      </c>
      <c r="D1252" s="402" t="n">
        <v>2</v>
      </c>
      <c r="E1252" s="402" t="n">
        <v>213</v>
      </c>
      <c r="F1252" s="402">
        <f>ROUND(F1250+F1251,O1252)</f>
        <v/>
      </c>
      <c r="G1252" s="402" t="inlineStr">
        <is>
          <t>и3</t>
        </is>
      </c>
      <c r="H1252" s="402" t="inlineStr">
        <is>
          <t>Всего</t>
        </is>
      </c>
      <c r="I1252" s="402" t="n"/>
      <c r="J1252" s="402" t="n"/>
      <c r="K1252" s="402" t="n">
        <v>212</v>
      </c>
      <c r="L1252" s="402" t="n">
        <v>30</v>
      </c>
      <c r="M1252" s="402" t="n">
        <v>0</v>
      </c>
      <c r="N1252" s="402" t="inlineStr"/>
      <c r="O1252" s="402" t="n">
        <v>0</v>
      </c>
      <c r="P1252" s="402" t="n"/>
      <c r="Q1252" s="402" t="n"/>
      <c r="R1252" s="402" t="n"/>
      <c r="S1252" s="402" t="n"/>
      <c r="T1252" s="402" t="n"/>
      <c r="U1252" s="402" t="n"/>
      <c r="V1252" s="402" t="n"/>
      <c r="W1252" s="402" t="n">
        <v>0</v>
      </c>
      <c r="X1252" s="402" t="n">
        <v>1</v>
      </c>
      <c r="Y1252" s="402" t="n">
        <v>0</v>
      </c>
      <c r="Z1252" s="402" t="n"/>
      <c r="AA1252" s="402" t="n"/>
      <c r="AB1252" s="402" t="n"/>
    </row>
    <row r="1253"/>
    <row r="1254">
      <c r="A1254" s="399" t="n">
        <v>3</v>
      </c>
      <c r="B1254" s="399" t="n">
        <v>0</v>
      </c>
      <c r="C1254" s="399" t="n"/>
      <c r="D1254" s="399">
        <f>ROW(A1263)</f>
        <v/>
      </c>
      <c r="E1254" s="399" t="n"/>
      <c r="F1254" s="399" t="inlineStr">
        <is>
          <t>Новая локальная смета</t>
        </is>
      </c>
      <c r="G1254" s="399" t="inlineStr">
        <is>
          <t>Молодежная 4</t>
        </is>
      </c>
      <c r="H1254" s="399" t="inlineStr"/>
      <c r="I1254" s="399" t="n">
        <v>0</v>
      </c>
      <c r="J1254" s="399" t="inlineStr"/>
      <c r="K1254" s="399" t="n">
        <v>0</v>
      </c>
      <c r="L1254" s="399" t="inlineStr">
        <is>
          <t>Новая локальная смета</t>
        </is>
      </c>
      <c r="M1254" s="399" t="inlineStr"/>
      <c r="N1254" s="399" t="n"/>
      <c r="O1254" s="399" t="n"/>
      <c r="P1254" s="399" t="n"/>
      <c r="Q1254" s="399" t="n"/>
      <c r="R1254" s="399" t="n"/>
      <c r="S1254" s="399" t="n">
        <v>0</v>
      </c>
      <c r="T1254" s="399" t="n"/>
      <c r="U1254" s="399" t="inlineStr"/>
      <c r="V1254" s="399" t="n">
        <v>0</v>
      </c>
      <c r="W1254" s="399" t="n"/>
      <c r="X1254" s="399" t="n"/>
      <c r="Y1254" s="399" t="n"/>
      <c r="Z1254" s="399" t="n"/>
      <c r="AA1254" s="399" t="n"/>
      <c r="AB1254" s="399" t="inlineStr"/>
      <c r="AC1254" s="399" t="inlineStr"/>
      <c r="AD1254" s="399" t="inlineStr"/>
      <c r="AE1254" s="399" t="inlineStr"/>
      <c r="AF1254" s="399" t="inlineStr"/>
      <c r="AG1254" s="399" t="inlineStr"/>
      <c r="AH1254" s="399" t="n"/>
      <c r="AI1254" s="399" t="n"/>
      <c r="AJ1254" s="399" t="n"/>
      <c r="AK1254" s="399" t="n"/>
      <c r="AL1254" s="399" t="n"/>
      <c r="AM1254" s="399" t="n"/>
      <c r="AN1254" s="399" t="n"/>
      <c r="AO1254" s="399" t="n"/>
      <c r="AP1254" s="399" t="inlineStr"/>
      <c r="AQ1254" s="399" t="inlineStr"/>
      <c r="AR1254" s="399" t="inlineStr"/>
      <c r="AS1254" s="399" t="n"/>
      <c r="AT1254" s="399" t="n"/>
      <c r="AU1254" s="399" t="n"/>
      <c r="AV1254" s="399" t="n"/>
      <c r="AW1254" s="399" t="n"/>
      <c r="AX1254" s="399" t="n"/>
      <c r="AY1254" s="399" t="n"/>
      <c r="AZ1254" s="399" t="inlineStr"/>
      <c r="BA1254" s="399" t="n"/>
      <c r="BB1254" s="399" t="inlineStr"/>
      <c r="BC1254" s="399" t="inlineStr"/>
      <c r="BD1254" s="399" t="inlineStr"/>
      <c r="BE1254" s="399" t="inlineStr"/>
      <c r="BF1254" s="399" t="inlineStr"/>
      <c r="BG1254" s="399" t="inlineStr"/>
      <c r="BH1254" s="399" t="inlineStr"/>
      <c r="BI1254" s="399" t="inlineStr"/>
      <c r="BJ1254" s="399" t="inlineStr"/>
      <c r="BK1254" s="399" t="inlineStr"/>
      <c r="BL1254" s="399" t="inlineStr"/>
      <c r="BM1254" s="399" t="inlineStr"/>
      <c r="BN1254" s="399" t="inlineStr"/>
      <c r="BO1254" s="399" t="inlineStr"/>
      <c r="BP1254" s="399" t="inlineStr"/>
      <c r="BQ1254" s="399" t="n"/>
      <c r="BR1254" s="399" t="n"/>
      <c r="BS1254" s="399" t="n"/>
      <c r="BT1254" s="399" t="n"/>
      <c r="BU1254" s="399" t="n"/>
      <c r="BV1254" s="399" t="n"/>
      <c r="BW1254" s="399" t="n"/>
      <c r="BX1254" s="399" t="n">
        <v>0</v>
      </c>
      <c r="BY1254" s="399" t="n"/>
      <c r="BZ1254" s="399" t="n"/>
      <c r="CA1254" s="399" t="n"/>
      <c r="CB1254" s="399" t="n"/>
      <c r="CC1254" s="399" t="n"/>
      <c r="CD1254" s="399" t="n"/>
      <c r="CE1254" s="399" t="n"/>
      <c r="CF1254" s="399" t="n">
        <v>0</v>
      </c>
      <c r="CG1254" s="399" t="n">
        <v>0</v>
      </c>
      <c r="CH1254" s="399" t="n"/>
      <c r="CI1254" s="399" t="inlineStr"/>
      <c r="CJ1254" s="399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400" t="n">
        <v>52</v>
      </c>
      <c r="B1256" s="400">
        <f>B1263</f>
        <v/>
      </c>
      <c r="C1256" s="400">
        <f>C1263</f>
        <v/>
      </c>
      <c r="D1256" s="400">
        <f>D1263</f>
        <v/>
      </c>
      <c r="E1256" s="400">
        <f>E1263</f>
        <v/>
      </c>
      <c r="F1256" s="400">
        <f>F1263</f>
        <v/>
      </c>
      <c r="G1256" s="400">
        <f>G1263</f>
        <v/>
      </c>
      <c r="H1256" s="400" t="n"/>
      <c r="I1256" s="400" t="n"/>
      <c r="J1256" s="400" t="n"/>
      <c r="K1256" s="400" t="n"/>
      <c r="L1256" s="400" t="n"/>
      <c r="M1256" s="400" t="n"/>
      <c r="N1256" s="400" t="n"/>
      <c r="O1256" s="400">
        <f>O1263</f>
        <v/>
      </c>
      <c r="P1256" s="400">
        <f>P1263</f>
        <v/>
      </c>
      <c r="Q1256" s="400">
        <f>Q1263</f>
        <v/>
      </c>
      <c r="R1256" s="400">
        <f>R1263</f>
        <v/>
      </c>
      <c r="S1256" s="400">
        <f>S1263</f>
        <v/>
      </c>
      <c r="T1256" s="400">
        <f>T1263</f>
        <v/>
      </c>
      <c r="U1256" s="400">
        <f>U1263</f>
        <v/>
      </c>
      <c r="V1256" s="400">
        <f>V1263</f>
        <v/>
      </c>
      <c r="W1256" s="400">
        <f>W1263</f>
        <v/>
      </c>
      <c r="X1256" s="400">
        <f>X1263</f>
        <v/>
      </c>
      <c r="Y1256" s="400">
        <f>Y1263</f>
        <v/>
      </c>
      <c r="Z1256" s="400">
        <f>Z1263</f>
        <v/>
      </c>
      <c r="AA1256" s="400">
        <f>AA1263</f>
        <v/>
      </c>
      <c r="AB1256" s="400">
        <f>AB1263</f>
        <v/>
      </c>
      <c r="AC1256" s="400">
        <f>AC1263</f>
        <v/>
      </c>
      <c r="AD1256" s="400">
        <f>AD1263</f>
        <v/>
      </c>
      <c r="AE1256" s="400">
        <f>AE1263</f>
        <v/>
      </c>
      <c r="AF1256" s="400">
        <f>AF1263</f>
        <v/>
      </c>
      <c r="AG1256" s="400">
        <f>AG1263</f>
        <v/>
      </c>
      <c r="AH1256" s="400">
        <f>AH1263</f>
        <v/>
      </c>
      <c r="AI1256" s="400">
        <f>AI1263</f>
        <v/>
      </c>
      <c r="AJ1256" s="400">
        <f>AJ1263</f>
        <v/>
      </c>
      <c r="AK1256" s="400">
        <f>AK1263</f>
        <v/>
      </c>
      <c r="AL1256" s="400">
        <f>AL1263</f>
        <v/>
      </c>
      <c r="AM1256" s="400">
        <f>AM1263</f>
        <v/>
      </c>
      <c r="AN1256" s="400">
        <f>AN1263</f>
        <v/>
      </c>
      <c r="AO1256" s="400">
        <f>AO1263</f>
        <v/>
      </c>
      <c r="AP1256" s="400">
        <f>AP1263</f>
        <v/>
      </c>
      <c r="AQ1256" s="400">
        <f>AQ1263</f>
        <v/>
      </c>
      <c r="AR1256" s="400">
        <f>AR1263</f>
        <v/>
      </c>
      <c r="AS1256" s="400">
        <f>AS1263</f>
        <v/>
      </c>
      <c r="AT1256" s="400">
        <f>AT1263</f>
        <v/>
      </c>
      <c r="AU1256" s="400">
        <f>AU1263</f>
        <v/>
      </c>
      <c r="AV1256" s="400">
        <f>AV1263</f>
        <v/>
      </c>
      <c r="AW1256" s="400">
        <f>AW1263</f>
        <v/>
      </c>
      <c r="AX1256" s="400">
        <f>AX1263</f>
        <v/>
      </c>
      <c r="AY1256" s="400">
        <f>AY1263</f>
        <v/>
      </c>
      <c r="AZ1256" s="400">
        <f>AZ1263</f>
        <v/>
      </c>
      <c r="BA1256" s="400">
        <f>BA1263</f>
        <v/>
      </c>
      <c r="BB1256" s="400">
        <f>BB1263</f>
        <v/>
      </c>
      <c r="BC1256" s="400">
        <f>BC1263</f>
        <v/>
      </c>
      <c r="BD1256" s="400">
        <f>BD1263</f>
        <v/>
      </c>
      <c r="BE1256" s="400">
        <f>BE1263</f>
        <v/>
      </c>
      <c r="BF1256" s="400">
        <f>BF1263</f>
        <v/>
      </c>
      <c r="BG1256" s="400">
        <f>BG1263</f>
        <v/>
      </c>
      <c r="BH1256" s="400">
        <f>BH1263</f>
        <v/>
      </c>
      <c r="BI1256" s="400">
        <f>BI1263</f>
        <v/>
      </c>
      <c r="BJ1256" s="400">
        <f>BJ1263</f>
        <v/>
      </c>
      <c r="BK1256" s="400">
        <f>BK1263</f>
        <v/>
      </c>
      <c r="BL1256" s="400">
        <f>BL1263</f>
        <v/>
      </c>
      <c r="BM1256" s="400">
        <f>BM1263</f>
        <v/>
      </c>
      <c r="BN1256" s="400">
        <f>BN1263</f>
        <v/>
      </c>
      <c r="BO1256" s="400">
        <f>BO1263</f>
        <v/>
      </c>
      <c r="BP1256" s="400">
        <f>BP1263</f>
        <v/>
      </c>
      <c r="BQ1256" s="400">
        <f>BQ1263</f>
        <v/>
      </c>
      <c r="BR1256" s="400">
        <f>BR1263</f>
        <v/>
      </c>
      <c r="BS1256" s="400">
        <f>BS1263</f>
        <v/>
      </c>
      <c r="BT1256" s="400">
        <f>BT1263</f>
        <v/>
      </c>
      <c r="BU1256" s="400">
        <f>BU1263</f>
        <v/>
      </c>
      <c r="BV1256" s="400">
        <f>BV1263</f>
        <v/>
      </c>
      <c r="BW1256" s="400">
        <f>BW1263</f>
        <v/>
      </c>
      <c r="BX1256" s="400">
        <f>BX1263</f>
        <v/>
      </c>
      <c r="BY1256" s="400">
        <f>BY1263</f>
        <v/>
      </c>
      <c r="BZ1256" s="400">
        <f>BZ1263</f>
        <v/>
      </c>
      <c r="CA1256" s="400">
        <f>CA1263</f>
        <v/>
      </c>
      <c r="CB1256" s="400">
        <f>CB1263</f>
        <v/>
      </c>
      <c r="CC1256" s="400">
        <f>CC1263</f>
        <v/>
      </c>
      <c r="CD1256" s="400">
        <f>CD1263</f>
        <v/>
      </c>
      <c r="CE1256" s="400">
        <f>CE1263</f>
        <v/>
      </c>
      <c r="CF1256" s="400">
        <f>CF1263</f>
        <v/>
      </c>
      <c r="CG1256" s="400">
        <f>CG1263</f>
        <v/>
      </c>
      <c r="CH1256" s="400">
        <f>CH1263</f>
        <v/>
      </c>
      <c r="CI1256" s="400">
        <f>CI1263</f>
        <v/>
      </c>
      <c r="CJ1256" s="400">
        <f>CJ1263</f>
        <v/>
      </c>
      <c r="CK1256" s="400">
        <f>CK1263</f>
        <v/>
      </c>
      <c r="CL1256" s="400">
        <f>CL1263</f>
        <v/>
      </c>
      <c r="CM1256" s="400">
        <f>CM1263</f>
        <v/>
      </c>
      <c r="CN1256" s="400">
        <f>CN1263</f>
        <v/>
      </c>
      <c r="CO1256" s="400">
        <f>CO1263</f>
        <v/>
      </c>
      <c r="CP1256" s="400">
        <f>CP1263</f>
        <v/>
      </c>
      <c r="CQ1256" s="400">
        <f>CQ1263</f>
        <v/>
      </c>
      <c r="CR1256" s="400">
        <f>CR1263</f>
        <v/>
      </c>
      <c r="CS1256" s="400">
        <f>CS1263</f>
        <v/>
      </c>
      <c r="CT1256" s="400">
        <f>CT1263</f>
        <v/>
      </c>
      <c r="CU1256" s="400">
        <f>CU1263</f>
        <v/>
      </c>
      <c r="CV1256" s="400">
        <f>CV1263</f>
        <v/>
      </c>
      <c r="CW1256" s="400">
        <f>CW1263</f>
        <v/>
      </c>
      <c r="CX1256" s="400">
        <f>CX1263</f>
        <v/>
      </c>
      <c r="CY1256" s="400">
        <f>CY1263</f>
        <v/>
      </c>
      <c r="CZ1256" s="400">
        <f>CZ1263</f>
        <v/>
      </c>
      <c r="DA1256" s="400">
        <f>DA1263</f>
        <v/>
      </c>
      <c r="DB1256" s="400">
        <f>DB1263</f>
        <v/>
      </c>
      <c r="DC1256" s="400">
        <f>DC1263</f>
        <v/>
      </c>
      <c r="DD1256" s="400">
        <f>DD1263</f>
        <v/>
      </c>
      <c r="DE1256" s="400">
        <f>DE1263</f>
        <v/>
      </c>
      <c r="DF1256" s="400">
        <f>DF1263</f>
        <v/>
      </c>
      <c r="DG1256" s="401">
        <f>DG1263</f>
        <v/>
      </c>
      <c r="DH1256" s="401">
        <f>DH1263</f>
        <v/>
      </c>
      <c r="DI1256" s="401">
        <f>DI1263</f>
        <v/>
      </c>
      <c r="DJ1256" s="401">
        <f>DJ1263</f>
        <v/>
      </c>
      <c r="DK1256" s="401">
        <f>DK1263</f>
        <v/>
      </c>
      <c r="DL1256" s="401">
        <f>DL1263</f>
        <v/>
      </c>
      <c r="DM1256" s="401">
        <f>DM1263</f>
        <v/>
      </c>
      <c r="DN1256" s="401">
        <f>DN1263</f>
        <v/>
      </c>
      <c r="DO1256" s="401">
        <f>DO1263</f>
        <v/>
      </c>
      <c r="DP1256" s="401">
        <f>DP1263</f>
        <v/>
      </c>
      <c r="DQ1256" s="401">
        <f>DQ1263</f>
        <v/>
      </c>
      <c r="DR1256" s="401">
        <f>DR1263</f>
        <v/>
      </c>
      <c r="DS1256" s="401">
        <f>DS1263</f>
        <v/>
      </c>
      <c r="DT1256" s="401">
        <f>DT1263</f>
        <v/>
      </c>
      <c r="DU1256" s="401">
        <f>DU1263</f>
        <v/>
      </c>
      <c r="DV1256" s="401">
        <f>DV1263</f>
        <v/>
      </c>
      <c r="DW1256" s="401">
        <f>DW1263</f>
        <v/>
      </c>
      <c r="DX1256" s="401">
        <f>DX1263</f>
        <v/>
      </c>
      <c r="DY1256" s="401">
        <f>DY1263</f>
        <v/>
      </c>
      <c r="DZ1256" s="401">
        <f>DZ1263</f>
        <v/>
      </c>
      <c r="EA1256" s="401">
        <f>EA1263</f>
        <v/>
      </c>
      <c r="EB1256" s="401">
        <f>EB1263</f>
        <v/>
      </c>
      <c r="EC1256" s="401">
        <f>EC1263</f>
        <v/>
      </c>
      <c r="ED1256" s="401">
        <f>ED1263</f>
        <v/>
      </c>
      <c r="EE1256" s="401">
        <f>EE1263</f>
        <v/>
      </c>
      <c r="EF1256" s="401">
        <f>EF1263</f>
        <v/>
      </c>
      <c r="EG1256" s="401">
        <f>EG1263</f>
        <v/>
      </c>
      <c r="EH1256" s="401">
        <f>EH1263</f>
        <v/>
      </c>
      <c r="EI1256" s="401">
        <f>EI1263</f>
        <v/>
      </c>
      <c r="EJ1256" s="401">
        <f>EJ1263</f>
        <v/>
      </c>
      <c r="EK1256" s="401">
        <f>EK1263</f>
        <v/>
      </c>
      <c r="EL1256" s="401">
        <f>EL1263</f>
        <v/>
      </c>
      <c r="EM1256" s="401">
        <f>EM1263</f>
        <v/>
      </c>
      <c r="EN1256" s="401">
        <f>EN1263</f>
        <v/>
      </c>
      <c r="EO1256" s="401">
        <f>EO1263</f>
        <v/>
      </c>
      <c r="EP1256" s="401">
        <f>EP1263</f>
        <v/>
      </c>
      <c r="EQ1256" s="401">
        <f>EQ1263</f>
        <v/>
      </c>
      <c r="ER1256" s="401">
        <f>ER1263</f>
        <v/>
      </c>
      <c r="ES1256" s="401">
        <f>ES1263</f>
        <v/>
      </c>
      <c r="ET1256" s="401">
        <f>ET1263</f>
        <v/>
      </c>
      <c r="EU1256" s="401">
        <f>EU1263</f>
        <v/>
      </c>
      <c r="EV1256" s="401">
        <f>EV1263</f>
        <v/>
      </c>
      <c r="EW1256" s="401">
        <f>EW1263</f>
        <v/>
      </c>
      <c r="EX1256" s="401">
        <f>EX1263</f>
        <v/>
      </c>
      <c r="EY1256" s="401">
        <f>EY1263</f>
        <v/>
      </c>
      <c r="EZ1256" s="401">
        <f>EZ1263</f>
        <v/>
      </c>
      <c r="FA1256" s="401">
        <f>FA1263</f>
        <v/>
      </c>
      <c r="FB1256" s="401">
        <f>FB1263</f>
        <v/>
      </c>
      <c r="FC1256" s="401">
        <f>FC1263</f>
        <v/>
      </c>
      <c r="FD1256" s="401">
        <f>FD1263</f>
        <v/>
      </c>
      <c r="FE1256" s="401">
        <f>FE1263</f>
        <v/>
      </c>
      <c r="FF1256" s="401">
        <f>FF1263</f>
        <v/>
      </c>
      <c r="FG1256" s="401">
        <f>FG1263</f>
        <v/>
      </c>
      <c r="FH1256" s="401">
        <f>FH1263</f>
        <v/>
      </c>
      <c r="FI1256" s="401">
        <f>FI1263</f>
        <v/>
      </c>
      <c r="FJ1256" s="401">
        <f>FJ1263</f>
        <v/>
      </c>
      <c r="FK1256" s="401">
        <f>FK1263</f>
        <v/>
      </c>
      <c r="FL1256" s="401">
        <f>FL1263</f>
        <v/>
      </c>
      <c r="FM1256" s="401">
        <f>FM1263</f>
        <v/>
      </c>
      <c r="FN1256" s="401">
        <f>FN1263</f>
        <v/>
      </c>
      <c r="FO1256" s="401">
        <f>FO1263</f>
        <v/>
      </c>
      <c r="FP1256" s="401">
        <f>FP1263</f>
        <v/>
      </c>
      <c r="FQ1256" s="401">
        <f>FQ1263</f>
        <v/>
      </c>
      <c r="FR1256" s="401">
        <f>FR1263</f>
        <v/>
      </c>
      <c r="FS1256" s="401">
        <f>FS1263</f>
        <v/>
      </c>
      <c r="FT1256" s="401">
        <f>FT1263</f>
        <v/>
      </c>
      <c r="FU1256" s="401">
        <f>FU1263</f>
        <v/>
      </c>
      <c r="FV1256" s="401">
        <f>FV1263</f>
        <v/>
      </c>
      <c r="FW1256" s="401">
        <f>FW1263</f>
        <v/>
      </c>
      <c r="FX1256" s="401">
        <f>FX1263</f>
        <v/>
      </c>
      <c r="FY1256" s="401">
        <f>FY1263</f>
        <v/>
      </c>
      <c r="FZ1256" s="401">
        <f>FZ1263</f>
        <v/>
      </c>
      <c r="GA1256" s="401">
        <f>GA1263</f>
        <v/>
      </c>
      <c r="GB1256" s="401">
        <f>GB1263</f>
        <v/>
      </c>
      <c r="GC1256" s="401">
        <f>GC1263</f>
        <v/>
      </c>
      <c r="GD1256" s="401">
        <f>GD1263</f>
        <v/>
      </c>
      <c r="GE1256" s="401">
        <f>GE1263</f>
        <v/>
      </c>
      <c r="GF1256" s="401">
        <f>GF1263</f>
        <v/>
      </c>
      <c r="GG1256" s="401">
        <f>GG1263</f>
        <v/>
      </c>
      <c r="GH1256" s="401">
        <f>GH1263</f>
        <v/>
      </c>
      <c r="GI1256" s="401">
        <f>GI1263</f>
        <v/>
      </c>
      <c r="GJ1256" s="401">
        <f>GJ1263</f>
        <v/>
      </c>
      <c r="GK1256" s="401">
        <f>GK1263</f>
        <v/>
      </c>
      <c r="GL1256" s="401">
        <f>GL1263</f>
        <v/>
      </c>
      <c r="GM1256" s="401">
        <f>GM1263</f>
        <v/>
      </c>
      <c r="GN1256" s="401">
        <f>GN1263</f>
        <v/>
      </c>
      <c r="GO1256" s="401">
        <f>GO1263</f>
        <v/>
      </c>
      <c r="GP1256" s="401">
        <f>GP1263</f>
        <v/>
      </c>
      <c r="GQ1256" s="401">
        <f>GQ1263</f>
        <v/>
      </c>
      <c r="GR1256" s="401">
        <f>GR1263</f>
        <v/>
      </c>
      <c r="GS1256" s="401">
        <f>GS1263</f>
        <v/>
      </c>
      <c r="GT1256" s="401">
        <f>GT1263</f>
        <v/>
      </c>
      <c r="GU1256" s="401">
        <f>GU1263</f>
        <v/>
      </c>
      <c r="GV1256" s="401">
        <f>GV1263</f>
        <v/>
      </c>
      <c r="GW1256" s="401">
        <f>GW1263</f>
        <v/>
      </c>
      <c r="GX1256" s="401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400" t="n">
        <v>51</v>
      </c>
      <c r="B1263" s="400">
        <f>B1254</f>
        <v/>
      </c>
      <c r="C1263" s="400">
        <f>A1254</f>
        <v/>
      </c>
      <c r="D1263" s="400">
        <f>ROW(A1254)</f>
        <v/>
      </c>
      <c r="E1263" s="400" t="n"/>
      <c r="F1263" s="400">
        <f>IF(F1254&lt;&gt;"",F1254,"")</f>
        <v/>
      </c>
      <c r="G1263" s="400">
        <f>IF(G1254&lt;&gt;"",G1254,"")</f>
        <v/>
      </c>
      <c r="H1263" s="400" t="n">
        <v>0</v>
      </c>
      <c r="I1263" s="400" t="n"/>
      <c r="J1263" s="400" t="n"/>
      <c r="K1263" s="400" t="n"/>
      <c r="L1263" s="400" t="n"/>
      <c r="M1263" s="400" t="n"/>
      <c r="N1263" s="400" t="n"/>
      <c r="O1263" s="400" t="n">
        <v>0</v>
      </c>
      <c r="P1263" s="400" t="n">
        <v>0</v>
      </c>
      <c r="Q1263" s="400" t="n">
        <v>0</v>
      </c>
      <c r="R1263" s="400" t="n">
        <v>0</v>
      </c>
      <c r="S1263" s="400" t="n">
        <v>0</v>
      </c>
      <c r="T1263" s="400" t="n">
        <v>0</v>
      </c>
      <c r="U1263" s="400" t="n">
        <v>0</v>
      </c>
      <c r="V1263" s="400" t="n">
        <v>0</v>
      </c>
      <c r="W1263" s="400" t="n">
        <v>0</v>
      </c>
      <c r="X1263" s="400" t="n">
        <v>0</v>
      </c>
      <c r="Y1263" s="400" t="n">
        <v>0</v>
      </c>
      <c r="Z1263" s="400" t="n"/>
      <c r="AA1263" s="400" t="n"/>
      <c r="AB1263" s="400" t="n"/>
      <c r="AC1263" s="400" t="n"/>
      <c r="AD1263" s="400" t="n"/>
      <c r="AE1263" s="400" t="n"/>
      <c r="AF1263" s="400" t="n"/>
      <c r="AG1263" s="400" t="n"/>
      <c r="AH1263" s="400" t="n"/>
      <c r="AI1263" s="400" t="n"/>
      <c r="AJ1263" s="400" t="n"/>
      <c r="AK1263" s="400" t="n"/>
      <c r="AL1263" s="400" t="n"/>
      <c r="AM1263" s="400" t="n"/>
      <c r="AN1263" s="400" t="n"/>
      <c r="AO1263" s="400">
        <f>ROUND(BX1263,0)</f>
        <v/>
      </c>
      <c r="AP1263" s="400">
        <f>ROUND(BY1263,0)</f>
        <v/>
      </c>
      <c r="AQ1263" s="400">
        <f>ROUND(BZ1263,0)</f>
        <v/>
      </c>
      <c r="AR1263" s="400">
        <f>ROUND(CA1263,0)</f>
        <v/>
      </c>
      <c r="AS1263" s="400">
        <f>ROUND(CB1263,0)</f>
        <v/>
      </c>
      <c r="AT1263" s="400">
        <f>ROUND(CC1263,0)</f>
        <v/>
      </c>
      <c r="AU1263" s="400">
        <f>ROUND(CD1263,0)</f>
        <v/>
      </c>
      <c r="AV1263" s="400">
        <f>ROUND(CE1263,0)</f>
        <v/>
      </c>
      <c r="AW1263" s="400">
        <f>ROUND(CF1263,0)</f>
        <v/>
      </c>
      <c r="AX1263" s="400">
        <f>ROUND(CG1263,0)</f>
        <v/>
      </c>
      <c r="AY1263" s="400">
        <f>ROUND(CH1263,0)</f>
        <v/>
      </c>
      <c r="AZ1263" s="400">
        <f>ROUND(CI1263,0)</f>
        <v/>
      </c>
      <c r="BA1263" s="400">
        <f>ROUND(CJ1263,0)</f>
        <v/>
      </c>
      <c r="BB1263" s="400">
        <f>ROUND(CK1263,0)</f>
        <v/>
      </c>
      <c r="BC1263" s="400">
        <f>ROUND(CL1263,0)</f>
        <v/>
      </c>
      <c r="BD1263" s="400">
        <f>ROUND(CM1263,0)</f>
        <v/>
      </c>
      <c r="BE1263" s="400" t="n"/>
      <c r="BF1263" s="400" t="n"/>
      <c r="BG1263" s="400" t="n"/>
      <c r="BH1263" s="400" t="n"/>
      <c r="BI1263" s="400" t="n"/>
      <c r="BJ1263" s="400" t="n"/>
      <c r="BK1263" s="400" t="n"/>
      <c r="BL1263" s="400" t="n"/>
      <c r="BM1263" s="400" t="n"/>
      <c r="BN1263" s="400" t="n"/>
      <c r="BO1263" s="400" t="n"/>
      <c r="BP1263" s="400" t="n"/>
      <c r="BQ1263" s="400" t="n"/>
      <c r="BR1263" s="400" t="n"/>
      <c r="BS1263" s="400" t="n"/>
      <c r="BT1263" s="400" t="n"/>
      <c r="BU1263" s="400" t="n"/>
      <c r="BV1263" s="400" t="n"/>
      <c r="BW1263" s="400" t="n"/>
      <c r="BX1263" s="400" t="n"/>
      <c r="BY1263" s="400" t="n"/>
      <c r="BZ1263" s="400" t="n"/>
      <c r="CA1263" s="400" t="n"/>
      <c r="CB1263" s="400" t="n"/>
      <c r="CC1263" s="400" t="n"/>
      <c r="CD1263" s="400" t="n"/>
      <c r="CE1263" s="400" t="n"/>
      <c r="CF1263" s="400" t="n"/>
      <c r="CG1263" s="400" t="n"/>
      <c r="CH1263" s="400" t="n"/>
      <c r="CI1263" s="400" t="n"/>
      <c r="CJ1263" s="400" t="n"/>
      <c r="CK1263" s="400" t="n"/>
      <c r="CL1263" s="400" t="n"/>
      <c r="CM1263" s="400" t="n"/>
      <c r="CN1263" s="400" t="n"/>
      <c r="CO1263" s="400" t="n"/>
      <c r="CP1263" s="400" t="n"/>
      <c r="CQ1263" s="400" t="n"/>
      <c r="CR1263" s="400" t="n"/>
      <c r="CS1263" s="400" t="n"/>
      <c r="CT1263" s="400" t="n"/>
      <c r="CU1263" s="400" t="n"/>
      <c r="CV1263" s="400" t="n"/>
      <c r="CW1263" s="400" t="n"/>
      <c r="CX1263" s="400" t="n"/>
      <c r="CY1263" s="400" t="n"/>
      <c r="CZ1263" s="400" t="n"/>
      <c r="DA1263" s="400" t="n"/>
      <c r="DB1263" s="400" t="n"/>
      <c r="DC1263" s="400" t="n"/>
      <c r="DD1263" s="400" t="n"/>
      <c r="DE1263" s="400" t="n"/>
      <c r="DF1263" s="400" t="n"/>
      <c r="DG1263" s="401" t="n"/>
      <c r="DH1263" s="401" t="n"/>
      <c r="DI1263" s="401" t="n"/>
      <c r="DJ1263" s="401" t="n"/>
      <c r="DK1263" s="401" t="n"/>
      <c r="DL1263" s="401" t="n"/>
      <c r="DM1263" s="401" t="n"/>
      <c r="DN1263" s="401" t="n"/>
      <c r="DO1263" s="401" t="n"/>
      <c r="DP1263" s="401" t="n"/>
      <c r="DQ1263" s="401" t="n"/>
      <c r="DR1263" s="401" t="n"/>
      <c r="DS1263" s="401" t="n"/>
      <c r="DT1263" s="401" t="n"/>
      <c r="DU1263" s="401" t="n"/>
      <c r="DV1263" s="401" t="n"/>
      <c r="DW1263" s="401" t="n"/>
      <c r="DX1263" s="401" t="n"/>
      <c r="DY1263" s="401" t="n"/>
      <c r="DZ1263" s="401" t="n"/>
      <c r="EA1263" s="401" t="n"/>
      <c r="EB1263" s="401" t="n"/>
      <c r="EC1263" s="401" t="n"/>
      <c r="ED1263" s="401" t="n"/>
      <c r="EE1263" s="401" t="n"/>
      <c r="EF1263" s="401" t="n"/>
      <c r="EG1263" s="401" t="n"/>
      <c r="EH1263" s="401" t="n"/>
      <c r="EI1263" s="401" t="n"/>
      <c r="EJ1263" s="401" t="n"/>
      <c r="EK1263" s="401" t="n"/>
      <c r="EL1263" s="401" t="n"/>
      <c r="EM1263" s="401" t="n"/>
      <c r="EN1263" s="401" t="n"/>
      <c r="EO1263" s="401" t="n"/>
      <c r="EP1263" s="401" t="n"/>
      <c r="EQ1263" s="401" t="n"/>
      <c r="ER1263" s="401" t="n"/>
      <c r="ES1263" s="401" t="n"/>
      <c r="ET1263" s="401" t="n"/>
      <c r="EU1263" s="401" t="n"/>
      <c r="EV1263" s="401" t="n"/>
      <c r="EW1263" s="401" t="n"/>
      <c r="EX1263" s="401" t="n"/>
      <c r="EY1263" s="401" t="n"/>
      <c r="EZ1263" s="401" t="n"/>
      <c r="FA1263" s="401" t="n"/>
      <c r="FB1263" s="401" t="n"/>
      <c r="FC1263" s="401" t="n"/>
      <c r="FD1263" s="401" t="n"/>
      <c r="FE1263" s="401" t="n"/>
      <c r="FF1263" s="401" t="n"/>
      <c r="FG1263" s="401" t="n"/>
      <c r="FH1263" s="401" t="n"/>
      <c r="FI1263" s="401" t="n"/>
      <c r="FJ1263" s="401" t="n"/>
      <c r="FK1263" s="401" t="n"/>
      <c r="FL1263" s="401" t="n"/>
      <c r="FM1263" s="401" t="n"/>
      <c r="FN1263" s="401" t="n"/>
      <c r="FO1263" s="401" t="n"/>
      <c r="FP1263" s="401" t="n"/>
      <c r="FQ1263" s="401" t="n"/>
      <c r="FR1263" s="401" t="n"/>
      <c r="FS1263" s="401" t="n"/>
      <c r="FT1263" s="401" t="n"/>
      <c r="FU1263" s="401" t="n"/>
      <c r="FV1263" s="401" t="n"/>
      <c r="FW1263" s="401" t="n"/>
      <c r="FX1263" s="401" t="n"/>
      <c r="FY1263" s="401" t="n"/>
      <c r="FZ1263" s="401" t="n"/>
      <c r="GA1263" s="401" t="n"/>
      <c r="GB1263" s="401" t="n"/>
      <c r="GC1263" s="401" t="n"/>
      <c r="GD1263" s="401" t="n"/>
      <c r="GE1263" s="401" t="n"/>
      <c r="GF1263" s="401" t="n"/>
      <c r="GG1263" s="401" t="n"/>
      <c r="GH1263" s="401" t="n"/>
      <c r="GI1263" s="401" t="n"/>
      <c r="GJ1263" s="401" t="n"/>
      <c r="GK1263" s="401" t="n"/>
      <c r="GL1263" s="401" t="n"/>
      <c r="GM1263" s="401" t="n"/>
      <c r="GN1263" s="401" t="n"/>
      <c r="GO1263" s="401" t="n"/>
      <c r="GP1263" s="401" t="n"/>
      <c r="GQ1263" s="401" t="n"/>
      <c r="GR1263" s="401" t="n"/>
      <c r="GS1263" s="401" t="n"/>
      <c r="GT1263" s="401" t="n"/>
      <c r="GU1263" s="401" t="n"/>
      <c r="GV1263" s="401" t="n"/>
      <c r="GW1263" s="401" t="n"/>
      <c r="GX1263" s="401" t="n">
        <v>0</v>
      </c>
    </row>
    <row r="1264"/>
    <row r="1265">
      <c r="A1265" s="402" t="n">
        <v>50</v>
      </c>
      <c r="B1265" s="402" t="n">
        <v>0</v>
      </c>
      <c r="C1265" s="402" t="n">
        <v>0</v>
      </c>
      <c r="D1265" s="402" t="n">
        <v>1</v>
      </c>
      <c r="E1265" s="402" t="n">
        <v>201</v>
      </c>
      <c r="F1265" s="402">
        <f>ROUND(Source!O1263,O1265)</f>
        <v/>
      </c>
      <c r="G1265" s="402" t="inlineStr">
        <is>
          <t>ПЗ</t>
        </is>
      </c>
      <c r="H1265" s="402" t="inlineStr">
        <is>
          <t>Прямые затраты</t>
        </is>
      </c>
      <c r="I1265" s="402" t="n"/>
      <c r="J1265" s="402" t="n"/>
      <c r="K1265" s="402" t="n">
        <v>201</v>
      </c>
      <c r="L1265" s="402" t="n">
        <v>1</v>
      </c>
      <c r="M1265" s="402" t="n">
        <v>3</v>
      </c>
      <c r="N1265" s="402" t="inlineStr"/>
      <c r="O1265" s="402" t="n">
        <v>0</v>
      </c>
      <c r="P1265" s="402" t="n"/>
      <c r="Q1265" s="402" t="n"/>
      <c r="R1265" s="402" t="n"/>
      <c r="S1265" s="402" t="n"/>
      <c r="T1265" s="402" t="n"/>
      <c r="U1265" s="402" t="n"/>
      <c r="V1265" s="402" t="n"/>
      <c r="W1265" s="402" t="n">
        <v>0</v>
      </c>
      <c r="X1265" s="402" t="n">
        <v>1</v>
      </c>
      <c r="Y1265" s="402" t="n">
        <v>0</v>
      </c>
      <c r="Z1265" s="402" t="n"/>
      <c r="AA1265" s="402" t="n"/>
      <c r="AB1265" s="402" t="n"/>
    </row>
    <row r="1266">
      <c r="A1266" s="402" t="n">
        <v>50</v>
      </c>
      <c r="B1266" s="402" t="n">
        <v>0</v>
      </c>
      <c r="C1266" s="402" t="n">
        <v>0</v>
      </c>
      <c r="D1266" s="402" t="n">
        <v>1</v>
      </c>
      <c r="E1266" s="402" t="n">
        <v>202</v>
      </c>
      <c r="F1266" s="402">
        <f>ROUND(Source!P1263,O1266)</f>
        <v/>
      </c>
      <c r="G1266" s="402" t="inlineStr">
        <is>
          <t>СтМатОб</t>
        </is>
      </c>
      <c r="H1266" s="402" t="inlineStr">
        <is>
          <t>Стоимость материальных ресурсов (всего)</t>
        </is>
      </c>
      <c r="I1266" s="402" t="n"/>
      <c r="J1266" s="402" t="n"/>
      <c r="K1266" s="402" t="n">
        <v>202</v>
      </c>
      <c r="L1266" s="402" t="n">
        <v>2</v>
      </c>
      <c r="M1266" s="402" t="n">
        <v>3</v>
      </c>
      <c r="N1266" s="402" t="inlineStr"/>
      <c r="O1266" s="402" t="n">
        <v>0</v>
      </c>
      <c r="P1266" s="402" t="n"/>
      <c r="Q1266" s="402" t="n"/>
      <c r="R1266" s="402" t="n"/>
      <c r="S1266" s="402" t="n"/>
      <c r="T1266" s="402" t="n"/>
      <c r="U1266" s="402" t="n"/>
      <c r="V1266" s="402" t="n"/>
      <c r="W1266" s="402" t="n">
        <v>0</v>
      </c>
      <c r="X1266" s="402" t="n">
        <v>1</v>
      </c>
      <c r="Y1266" s="402" t="n">
        <v>0</v>
      </c>
      <c r="Z1266" s="402" t="n"/>
      <c r="AA1266" s="402" t="n"/>
      <c r="AB1266" s="402" t="n"/>
    </row>
    <row r="1267">
      <c r="A1267" s="402" t="n">
        <v>50</v>
      </c>
      <c r="B1267" s="402" t="n">
        <v>0</v>
      </c>
      <c r="C1267" s="402" t="n">
        <v>0</v>
      </c>
      <c r="D1267" s="402" t="n">
        <v>1</v>
      </c>
      <c r="E1267" s="402" t="n">
        <v>222</v>
      </c>
      <c r="F1267" s="402">
        <f>ROUND(Source!AO1263,O1267)</f>
        <v/>
      </c>
      <c r="G1267" s="402" t="inlineStr">
        <is>
          <t>СтМатОбЗак</t>
        </is>
      </c>
      <c r="H1267" s="402" t="inlineStr">
        <is>
          <t>Стоимость материалов и оборудования заказчика</t>
        </is>
      </c>
      <c r="I1267" s="402" t="n"/>
      <c r="J1267" s="402" t="n"/>
      <c r="K1267" s="402" t="n">
        <v>222</v>
      </c>
      <c r="L1267" s="402" t="n">
        <v>3</v>
      </c>
      <c r="M1267" s="402" t="n">
        <v>3</v>
      </c>
      <c r="N1267" s="402" t="inlineStr"/>
      <c r="O1267" s="402" t="n">
        <v>0</v>
      </c>
      <c r="P1267" s="402" t="n"/>
      <c r="Q1267" s="402" t="n"/>
      <c r="R1267" s="402" t="n"/>
      <c r="S1267" s="402" t="n"/>
      <c r="T1267" s="402" t="n"/>
      <c r="U1267" s="402" t="n"/>
      <c r="V1267" s="402" t="n"/>
      <c r="W1267" s="402" t="n">
        <v>0</v>
      </c>
      <c r="X1267" s="402" t="n">
        <v>1</v>
      </c>
      <c r="Y1267" s="402" t="n">
        <v>0</v>
      </c>
      <c r="Z1267" s="402" t="n"/>
      <c r="AA1267" s="402" t="n"/>
      <c r="AB1267" s="402" t="n"/>
    </row>
    <row r="1268">
      <c r="A1268" s="402" t="n">
        <v>50</v>
      </c>
      <c r="B1268" s="402" t="n">
        <v>0</v>
      </c>
      <c r="C1268" s="402" t="n">
        <v>0</v>
      </c>
      <c r="D1268" s="402" t="n">
        <v>1</v>
      </c>
      <c r="E1268" s="402" t="n">
        <v>225</v>
      </c>
      <c r="F1268" s="402">
        <f>ROUND(Source!AV1263,O1268)</f>
        <v/>
      </c>
      <c r="G1268" s="402" t="inlineStr">
        <is>
          <t>СтМатОбПод</t>
        </is>
      </c>
      <c r="H1268" s="402" t="inlineStr">
        <is>
          <t>Стоимость материалов и оборудования подрядчика</t>
        </is>
      </c>
      <c r="I1268" s="402" t="n"/>
      <c r="J1268" s="402" t="n"/>
      <c r="K1268" s="402" t="n">
        <v>225</v>
      </c>
      <c r="L1268" s="402" t="n">
        <v>4</v>
      </c>
      <c r="M1268" s="402" t="n">
        <v>3</v>
      </c>
      <c r="N1268" s="402" t="inlineStr"/>
      <c r="O1268" s="402" t="n">
        <v>0</v>
      </c>
      <c r="P1268" s="402" t="n"/>
      <c r="Q1268" s="402" t="n"/>
      <c r="R1268" s="402" t="n"/>
      <c r="S1268" s="402" t="n"/>
      <c r="T1268" s="402" t="n"/>
      <c r="U1268" s="402" t="n"/>
      <c r="V1268" s="402" t="n"/>
      <c r="W1268" s="402" t="n">
        <v>0</v>
      </c>
      <c r="X1268" s="402" t="n">
        <v>1</v>
      </c>
      <c r="Y1268" s="402" t="n">
        <v>0</v>
      </c>
      <c r="Z1268" s="402" t="n"/>
      <c r="AA1268" s="402" t="n"/>
      <c r="AB1268" s="402" t="n"/>
    </row>
    <row r="1269">
      <c r="A1269" s="402" t="n">
        <v>50</v>
      </c>
      <c r="B1269" s="402" t="n">
        <v>0</v>
      </c>
      <c r="C1269" s="402" t="n">
        <v>0</v>
      </c>
      <c r="D1269" s="402" t="n">
        <v>1</v>
      </c>
      <c r="E1269" s="402" t="n">
        <v>226</v>
      </c>
      <c r="F1269" s="402">
        <f>ROUND(Source!AW1263,O1269)</f>
        <v/>
      </c>
      <c r="G1269" s="402" t="inlineStr">
        <is>
          <t>СтМат</t>
        </is>
      </c>
      <c r="H1269" s="402" t="inlineStr">
        <is>
          <t>Стоимость материалов (всего)</t>
        </is>
      </c>
      <c r="I1269" s="402" t="n"/>
      <c r="J1269" s="402" t="n"/>
      <c r="K1269" s="402" t="n">
        <v>226</v>
      </c>
      <c r="L1269" s="402" t="n">
        <v>5</v>
      </c>
      <c r="M1269" s="402" t="n">
        <v>3</v>
      </c>
      <c r="N1269" s="402" t="inlineStr"/>
      <c r="O1269" s="402" t="n">
        <v>0</v>
      </c>
      <c r="P1269" s="402" t="n"/>
      <c r="Q1269" s="402" t="n"/>
      <c r="R1269" s="402" t="n"/>
      <c r="S1269" s="402" t="n"/>
      <c r="T1269" s="402" t="n"/>
      <c r="U1269" s="402" t="n"/>
      <c r="V1269" s="402" t="n"/>
      <c r="W1269" s="402" t="n">
        <v>0</v>
      </c>
      <c r="X1269" s="402" t="n">
        <v>1</v>
      </c>
      <c r="Y1269" s="402" t="n">
        <v>0</v>
      </c>
      <c r="Z1269" s="402" t="n"/>
      <c r="AA1269" s="402" t="n"/>
      <c r="AB1269" s="402" t="n"/>
    </row>
    <row r="1270">
      <c r="A1270" s="402" t="n">
        <v>50</v>
      </c>
      <c r="B1270" s="402" t="n">
        <v>0</v>
      </c>
      <c r="C1270" s="402" t="n">
        <v>0</v>
      </c>
      <c r="D1270" s="402" t="n">
        <v>1</v>
      </c>
      <c r="E1270" s="402" t="n">
        <v>227</v>
      </c>
      <c r="F1270" s="402">
        <f>ROUND(Source!AX1263,O1270)</f>
        <v/>
      </c>
      <c r="G1270" s="402" t="inlineStr">
        <is>
          <t>СтМатЗак</t>
        </is>
      </c>
      <c r="H1270" s="402" t="inlineStr">
        <is>
          <t>Стоимость материалов заказчика</t>
        </is>
      </c>
      <c r="I1270" s="402" t="n"/>
      <c r="J1270" s="402" t="n"/>
      <c r="K1270" s="402" t="n">
        <v>227</v>
      </c>
      <c r="L1270" s="402" t="n">
        <v>6</v>
      </c>
      <c r="M1270" s="402" t="n">
        <v>3</v>
      </c>
      <c r="N1270" s="402" t="inlineStr"/>
      <c r="O1270" s="402" t="n">
        <v>0</v>
      </c>
      <c r="P1270" s="402" t="n"/>
      <c r="Q1270" s="402" t="n"/>
      <c r="R1270" s="402" t="n"/>
      <c r="S1270" s="402" t="n"/>
      <c r="T1270" s="402" t="n"/>
      <c r="U1270" s="402" t="n"/>
      <c r="V1270" s="402" t="n"/>
      <c r="W1270" s="402" t="n">
        <v>0</v>
      </c>
      <c r="X1270" s="402" t="n">
        <v>1</v>
      </c>
      <c r="Y1270" s="402" t="n">
        <v>0</v>
      </c>
      <c r="Z1270" s="402" t="n"/>
      <c r="AA1270" s="402" t="n"/>
      <c r="AB1270" s="402" t="n"/>
    </row>
    <row r="1271">
      <c r="A1271" s="402" t="n">
        <v>50</v>
      </c>
      <c r="B1271" s="402" t="n">
        <v>0</v>
      </c>
      <c r="C1271" s="402" t="n">
        <v>0</v>
      </c>
      <c r="D1271" s="402" t="n">
        <v>1</v>
      </c>
      <c r="E1271" s="402" t="n">
        <v>228</v>
      </c>
      <c r="F1271" s="402">
        <f>ROUND(Source!AY1263,O1271)</f>
        <v/>
      </c>
      <c r="G1271" s="402" t="inlineStr">
        <is>
          <t>СтМатПод</t>
        </is>
      </c>
      <c r="H1271" s="402" t="inlineStr">
        <is>
          <t>Стоимость материалов подрядчика</t>
        </is>
      </c>
      <c r="I1271" s="402" t="n"/>
      <c r="J1271" s="402" t="n"/>
      <c r="K1271" s="402" t="n">
        <v>228</v>
      </c>
      <c r="L1271" s="402" t="n">
        <v>7</v>
      </c>
      <c r="M1271" s="402" t="n">
        <v>3</v>
      </c>
      <c r="N1271" s="402" t="inlineStr"/>
      <c r="O1271" s="402" t="n">
        <v>0</v>
      </c>
      <c r="P1271" s="402" t="n"/>
      <c r="Q1271" s="402" t="n"/>
      <c r="R1271" s="402" t="n"/>
      <c r="S1271" s="402" t="n"/>
      <c r="T1271" s="402" t="n"/>
      <c r="U1271" s="402" t="n"/>
      <c r="V1271" s="402" t="n"/>
      <c r="W1271" s="402" t="n">
        <v>0</v>
      </c>
      <c r="X1271" s="402" t="n">
        <v>1</v>
      </c>
      <c r="Y1271" s="402" t="n">
        <v>0</v>
      </c>
      <c r="Z1271" s="402" t="n"/>
      <c r="AA1271" s="402" t="n"/>
      <c r="AB1271" s="402" t="n"/>
    </row>
    <row r="1272">
      <c r="A1272" s="402" t="n">
        <v>50</v>
      </c>
      <c r="B1272" s="402" t="n">
        <v>0</v>
      </c>
      <c r="C1272" s="402" t="n">
        <v>0</v>
      </c>
      <c r="D1272" s="402" t="n">
        <v>1</v>
      </c>
      <c r="E1272" s="402" t="n">
        <v>216</v>
      </c>
      <c r="F1272" s="402">
        <f>ROUND(Source!AP1263,O1272)</f>
        <v/>
      </c>
      <c r="G1272" s="402" t="inlineStr">
        <is>
          <t>Оборуд</t>
        </is>
      </c>
      <c r="H1272" s="402" t="inlineStr">
        <is>
          <t>Стоимость оборудования (всего)</t>
        </is>
      </c>
      <c r="I1272" s="402" t="n"/>
      <c r="J1272" s="402" t="n"/>
      <c r="K1272" s="402" t="n">
        <v>216</v>
      </c>
      <c r="L1272" s="402" t="n">
        <v>8</v>
      </c>
      <c r="M1272" s="402" t="n">
        <v>3</v>
      </c>
      <c r="N1272" s="402" t="inlineStr"/>
      <c r="O1272" s="402" t="n">
        <v>0</v>
      </c>
      <c r="P1272" s="402" t="n"/>
      <c r="Q1272" s="402" t="n"/>
      <c r="R1272" s="402" t="n"/>
      <c r="S1272" s="402" t="n"/>
      <c r="T1272" s="402" t="n"/>
      <c r="U1272" s="402" t="n"/>
      <c r="V1272" s="402" t="n"/>
      <c r="W1272" s="402" t="n">
        <v>0</v>
      </c>
      <c r="X1272" s="402" t="n">
        <v>1</v>
      </c>
      <c r="Y1272" s="402" t="n">
        <v>0</v>
      </c>
      <c r="Z1272" s="402" t="n"/>
      <c r="AA1272" s="402" t="n"/>
      <c r="AB1272" s="402" t="n"/>
    </row>
    <row r="1273">
      <c r="A1273" s="402" t="n">
        <v>50</v>
      </c>
      <c r="B1273" s="402" t="n">
        <v>0</v>
      </c>
      <c r="C1273" s="402" t="n">
        <v>0</v>
      </c>
      <c r="D1273" s="402" t="n">
        <v>1</v>
      </c>
      <c r="E1273" s="402" t="n">
        <v>223</v>
      </c>
      <c r="F1273" s="402">
        <f>ROUND(Source!AQ1263,O1273)</f>
        <v/>
      </c>
      <c r="G1273" s="402" t="inlineStr">
        <is>
          <t>ОборудЗак</t>
        </is>
      </c>
      <c r="H1273" s="402" t="inlineStr">
        <is>
          <t>Стоимость оборудования заказчика</t>
        </is>
      </c>
      <c r="I1273" s="402" t="n"/>
      <c r="J1273" s="402" t="n"/>
      <c r="K1273" s="402" t="n">
        <v>223</v>
      </c>
      <c r="L1273" s="402" t="n">
        <v>9</v>
      </c>
      <c r="M1273" s="402" t="n">
        <v>3</v>
      </c>
      <c r="N1273" s="402" t="inlineStr"/>
      <c r="O1273" s="402" t="n">
        <v>0</v>
      </c>
      <c r="P1273" s="402" t="n"/>
      <c r="Q1273" s="402" t="n"/>
      <c r="R1273" s="402" t="n"/>
      <c r="S1273" s="402" t="n"/>
      <c r="T1273" s="402" t="n"/>
      <c r="U1273" s="402" t="n"/>
      <c r="V1273" s="402" t="n"/>
      <c r="W1273" s="402" t="n">
        <v>0</v>
      </c>
      <c r="X1273" s="402" t="n">
        <v>1</v>
      </c>
      <c r="Y1273" s="402" t="n">
        <v>0</v>
      </c>
      <c r="Z1273" s="402" t="n"/>
      <c r="AA1273" s="402" t="n"/>
      <c r="AB1273" s="402" t="n"/>
    </row>
    <row r="1274">
      <c r="A1274" s="402" t="n">
        <v>50</v>
      </c>
      <c r="B1274" s="402" t="n">
        <v>0</v>
      </c>
      <c r="C1274" s="402" t="n">
        <v>0</v>
      </c>
      <c r="D1274" s="402" t="n">
        <v>1</v>
      </c>
      <c r="E1274" s="402" t="n">
        <v>229</v>
      </c>
      <c r="F1274" s="402">
        <f>ROUND(Source!AZ1263,O1274)</f>
        <v/>
      </c>
      <c r="G1274" s="402" t="inlineStr">
        <is>
          <t>ОборудПод</t>
        </is>
      </c>
      <c r="H1274" s="402" t="inlineStr">
        <is>
          <t>Стоимость оборудования подрядчика</t>
        </is>
      </c>
      <c r="I1274" s="402" t="n"/>
      <c r="J1274" s="402" t="n"/>
      <c r="K1274" s="402" t="n">
        <v>229</v>
      </c>
      <c r="L1274" s="402" t="n">
        <v>10</v>
      </c>
      <c r="M1274" s="402" t="n">
        <v>3</v>
      </c>
      <c r="N1274" s="402" t="inlineStr"/>
      <c r="O1274" s="402" t="n">
        <v>0</v>
      </c>
      <c r="P1274" s="402" t="n"/>
      <c r="Q1274" s="402" t="n"/>
      <c r="R1274" s="402" t="n"/>
      <c r="S1274" s="402" t="n"/>
      <c r="T1274" s="402" t="n"/>
      <c r="U1274" s="402" t="n"/>
      <c r="V1274" s="402" t="n"/>
      <c r="W1274" s="402" t="n">
        <v>0</v>
      </c>
      <c r="X1274" s="402" t="n">
        <v>1</v>
      </c>
      <c r="Y1274" s="402" t="n">
        <v>0</v>
      </c>
      <c r="Z1274" s="402" t="n"/>
      <c r="AA1274" s="402" t="n"/>
      <c r="AB1274" s="402" t="n"/>
    </row>
    <row r="1275">
      <c r="A1275" s="402" t="n">
        <v>50</v>
      </c>
      <c r="B1275" s="402" t="n">
        <v>0</v>
      </c>
      <c r="C1275" s="402" t="n">
        <v>0</v>
      </c>
      <c r="D1275" s="402" t="n">
        <v>1</v>
      </c>
      <c r="E1275" s="402" t="n">
        <v>203</v>
      </c>
      <c r="F1275" s="402">
        <f>ROUND(Source!Q1263,O1275)</f>
        <v/>
      </c>
      <c r="G1275" s="402" t="inlineStr">
        <is>
          <t>ЭММ</t>
        </is>
      </c>
      <c r="H1275" s="402" t="inlineStr">
        <is>
          <t>Эксплуатация машин</t>
        </is>
      </c>
      <c r="I1275" s="402" t="n"/>
      <c r="J1275" s="402" t="n"/>
      <c r="K1275" s="402" t="n">
        <v>203</v>
      </c>
      <c r="L1275" s="402" t="n">
        <v>11</v>
      </c>
      <c r="M1275" s="402" t="n">
        <v>3</v>
      </c>
      <c r="N1275" s="402" t="inlineStr"/>
      <c r="O1275" s="402" t="n">
        <v>0</v>
      </c>
      <c r="P1275" s="402" t="n"/>
      <c r="Q1275" s="402" t="n"/>
      <c r="R1275" s="402" t="n"/>
      <c r="S1275" s="402" t="n"/>
      <c r="T1275" s="402" t="n"/>
      <c r="U1275" s="402" t="n"/>
      <c r="V1275" s="402" t="n"/>
      <c r="W1275" s="402" t="n">
        <v>0</v>
      </c>
      <c r="X1275" s="402" t="n">
        <v>1</v>
      </c>
      <c r="Y1275" s="402" t="n">
        <v>0</v>
      </c>
      <c r="Z1275" s="402" t="n"/>
      <c r="AA1275" s="402" t="n"/>
      <c r="AB1275" s="402" t="n"/>
    </row>
    <row r="1276">
      <c r="A1276" s="402" t="n">
        <v>50</v>
      </c>
      <c r="B1276" s="402" t="n">
        <v>0</v>
      </c>
      <c r="C1276" s="402" t="n">
        <v>0</v>
      </c>
      <c r="D1276" s="402" t="n">
        <v>1</v>
      </c>
      <c r="E1276" s="402" t="n">
        <v>231</v>
      </c>
      <c r="F1276" s="402">
        <f>ROUND(Source!BB1263,O1276)</f>
        <v/>
      </c>
      <c r="G1276" s="402" t="inlineStr">
        <is>
          <t>ЭММсНРиСП</t>
        </is>
      </c>
      <c r="H1276" s="402" t="inlineStr">
        <is>
          <t>Эксплуатация машин по ТСН-2001.16</t>
        </is>
      </c>
      <c r="I1276" s="402" t="n"/>
      <c r="J1276" s="402" t="n"/>
      <c r="K1276" s="402" t="n">
        <v>231</v>
      </c>
      <c r="L1276" s="402" t="n">
        <v>12</v>
      </c>
      <c r="M1276" s="402" t="n">
        <v>3</v>
      </c>
      <c r="N1276" s="402" t="inlineStr"/>
      <c r="O1276" s="402" t="n">
        <v>0</v>
      </c>
      <c r="P1276" s="402" t="n"/>
      <c r="Q1276" s="402" t="n"/>
      <c r="R1276" s="402" t="n"/>
      <c r="S1276" s="402" t="n"/>
      <c r="T1276" s="402" t="n"/>
      <c r="U1276" s="402" t="n"/>
      <c r="V1276" s="402" t="n"/>
      <c r="W1276" s="402" t="n">
        <v>0</v>
      </c>
      <c r="X1276" s="402" t="n">
        <v>1</v>
      </c>
      <c r="Y1276" s="402" t="n">
        <v>0</v>
      </c>
      <c r="Z1276" s="402" t="n"/>
      <c r="AA1276" s="402" t="n"/>
      <c r="AB1276" s="402" t="n"/>
    </row>
    <row r="1277">
      <c r="A1277" s="402" t="n">
        <v>50</v>
      </c>
      <c r="B1277" s="402" t="n">
        <v>0</v>
      </c>
      <c r="C1277" s="402" t="n">
        <v>0</v>
      </c>
      <c r="D1277" s="402" t="n">
        <v>1</v>
      </c>
      <c r="E1277" s="402" t="n">
        <v>204</v>
      </c>
      <c r="F1277" s="402">
        <f>ROUND(Source!R1263,O1277)</f>
        <v/>
      </c>
      <c r="G1277" s="402" t="inlineStr">
        <is>
          <t>ЗПМ</t>
        </is>
      </c>
      <c r="H1277" s="402" t="inlineStr">
        <is>
          <t>ЗП машинистов</t>
        </is>
      </c>
      <c r="I1277" s="402" t="n"/>
      <c r="J1277" s="402" t="n"/>
      <c r="K1277" s="402" t="n">
        <v>204</v>
      </c>
      <c r="L1277" s="402" t="n">
        <v>13</v>
      </c>
      <c r="M1277" s="402" t="n">
        <v>3</v>
      </c>
      <c r="N1277" s="402" t="inlineStr"/>
      <c r="O1277" s="402" t="n">
        <v>0</v>
      </c>
      <c r="P1277" s="402" t="n"/>
      <c r="Q1277" s="402" t="n"/>
      <c r="R1277" s="402" t="n"/>
      <c r="S1277" s="402" t="n"/>
      <c r="T1277" s="402" t="n"/>
      <c r="U1277" s="402" t="n"/>
      <c r="V1277" s="402" t="n"/>
      <c r="W1277" s="402" t="n">
        <v>0</v>
      </c>
      <c r="X1277" s="402" t="n">
        <v>1</v>
      </c>
      <c r="Y1277" s="402" t="n">
        <v>0</v>
      </c>
      <c r="Z1277" s="402" t="n"/>
      <c r="AA1277" s="402" t="n"/>
      <c r="AB1277" s="402" t="n"/>
    </row>
    <row r="1278">
      <c r="A1278" s="402" t="n">
        <v>50</v>
      </c>
      <c r="B1278" s="402" t="n">
        <v>0</v>
      </c>
      <c r="C1278" s="402" t="n">
        <v>0</v>
      </c>
      <c r="D1278" s="402" t="n">
        <v>1</v>
      </c>
      <c r="E1278" s="402" t="n">
        <v>205</v>
      </c>
      <c r="F1278" s="402">
        <f>ROUND(Source!S1263,O1278)</f>
        <v/>
      </c>
      <c r="G1278" s="402" t="inlineStr">
        <is>
          <t>ОЗП</t>
        </is>
      </c>
      <c r="H1278" s="402" t="inlineStr">
        <is>
          <t>Основная ЗП рабочих</t>
        </is>
      </c>
      <c r="I1278" s="402" t="n"/>
      <c r="J1278" s="402" t="n"/>
      <c r="K1278" s="402" t="n">
        <v>205</v>
      </c>
      <c r="L1278" s="402" t="n">
        <v>14</v>
      </c>
      <c r="M1278" s="402" t="n">
        <v>3</v>
      </c>
      <c r="N1278" s="402" t="inlineStr"/>
      <c r="O1278" s="402" t="n">
        <v>0</v>
      </c>
      <c r="P1278" s="402" t="n"/>
      <c r="Q1278" s="402" t="n"/>
      <c r="R1278" s="402" t="n"/>
      <c r="S1278" s="402" t="n"/>
      <c r="T1278" s="402" t="n"/>
      <c r="U1278" s="402" t="n"/>
      <c r="V1278" s="402" t="n"/>
      <c r="W1278" s="402" t="n">
        <v>0</v>
      </c>
      <c r="X1278" s="402" t="n">
        <v>1</v>
      </c>
      <c r="Y1278" s="402" t="n">
        <v>0</v>
      </c>
      <c r="Z1278" s="402" t="n"/>
      <c r="AA1278" s="402" t="n"/>
      <c r="AB1278" s="402" t="n"/>
    </row>
    <row r="1279">
      <c r="A1279" s="402" t="n">
        <v>50</v>
      </c>
      <c r="B1279" s="402" t="n">
        <v>0</v>
      </c>
      <c r="C1279" s="402" t="n">
        <v>0</v>
      </c>
      <c r="D1279" s="402" t="n">
        <v>1</v>
      </c>
      <c r="E1279" s="402" t="n">
        <v>232</v>
      </c>
      <c r="F1279" s="402">
        <f>ROUND(Source!BC1263,O1279)</f>
        <v/>
      </c>
      <c r="G1279" s="402" t="inlineStr">
        <is>
          <t>ОЗПсНРиСП</t>
        </is>
      </c>
      <c r="H1279" s="402" t="inlineStr">
        <is>
          <t>Основная ЗП рабочих по ТСН-2001.16</t>
        </is>
      </c>
      <c r="I1279" s="402" t="n"/>
      <c r="J1279" s="402" t="n"/>
      <c r="K1279" s="402" t="n">
        <v>232</v>
      </c>
      <c r="L1279" s="402" t="n">
        <v>15</v>
      </c>
      <c r="M1279" s="402" t="n">
        <v>3</v>
      </c>
      <c r="N1279" s="402" t="inlineStr"/>
      <c r="O1279" s="402" t="n">
        <v>0</v>
      </c>
      <c r="P1279" s="402" t="n"/>
      <c r="Q1279" s="402" t="n"/>
      <c r="R1279" s="402" t="n"/>
      <c r="S1279" s="402" t="n"/>
      <c r="T1279" s="402" t="n"/>
      <c r="U1279" s="402" t="n"/>
      <c r="V1279" s="402" t="n"/>
      <c r="W1279" s="402" t="n">
        <v>0</v>
      </c>
      <c r="X1279" s="402" t="n">
        <v>1</v>
      </c>
      <c r="Y1279" s="402" t="n">
        <v>0</v>
      </c>
      <c r="Z1279" s="402" t="n"/>
      <c r="AA1279" s="402" t="n"/>
      <c r="AB1279" s="402" t="n"/>
    </row>
    <row r="1280">
      <c r="A1280" s="402" t="n">
        <v>50</v>
      </c>
      <c r="B1280" s="402" t="n">
        <v>0</v>
      </c>
      <c r="C1280" s="402" t="n">
        <v>0</v>
      </c>
      <c r="D1280" s="402" t="n">
        <v>1</v>
      </c>
      <c r="E1280" s="402" t="n">
        <v>214</v>
      </c>
      <c r="F1280" s="402">
        <f>ROUND(Source!AS1263,O1280)</f>
        <v/>
      </c>
      <c r="G1280" s="402" t="inlineStr">
        <is>
          <t>Строит</t>
        </is>
      </c>
      <c r="H1280" s="402" t="inlineStr">
        <is>
          <t>Строительные работы с НР и СП</t>
        </is>
      </c>
      <c r="I1280" s="402" t="n"/>
      <c r="J1280" s="402" t="n"/>
      <c r="K1280" s="402" t="n">
        <v>214</v>
      </c>
      <c r="L1280" s="402" t="n">
        <v>16</v>
      </c>
      <c r="M1280" s="402" t="n">
        <v>3</v>
      </c>
      <c r="N1280" s="402" t="inlineStr"/>
      <c r="O1280" s="402" t="n">
        <v>0</v>
      </c>
      <c r="P1280" s="402" t="n"/>
      <c r="Q1280" s="402" t="n"/>
      <c r="R1280" s="402" t="n"/>
      <c r="S1280" s="402" t="n"/>
      <c r="T1280" s="402" t="n"/>
      <c r="U1280" s="402" t="n"/>
      <c r="V1280" s="402" t="n"/>
      <c r="W1280" s="402" t="n">
        <v>0</v>
      </c>
      <c r="X1280" s="402" t="n">
        <v>1</v>
      </c>
      <c r="Y1280" s="402" t="n">
        <v>0</v>
      </c>
      <c r="Z1280" s="402" t="n"/>
      <c r="AA1280" s="402" t="n"/>
      <c r="AB1280" s="402" t="n"/>
    </row>
    <row r="1281">
      <c r="A1281" s="402" t="n">
        <v>50</v>
      </c>
      <c r="B1281" s="402" t="n">
        <v>0</v>
      </c>
      <c r="C1281" s="402" t="n">
        <v>0</v>
      </c>
      <c r="D1281" s="402" t="n">
        <v>1</v>
      </c>
      <c r="E1281" s="402" t="n">
        <v>215</v>
      </c>
      <c r="F1281" s="402">
        <f>ROUND(Source!AT1263,O1281)</f>
        <v/>
      </c>
      <c r="G1281" s="402" t="inlineStr">
        <is>
          <t>Монтаж</t>
        </is>
      </c>
      <c r="H1281" s="402" t="inlineStr">
        <is>
          <t>Монтажные работы с НР и СП</t>
        </is>
      </c>
      <c r="I1281" s="402" t="n"/>
      <c r="J1281" s="402" t="n"/>
      <c r="K1281" s="402" t="n">
        <v>215</v>
      </c>
      <c r="L1281" s="402" t="n">
        <v>17</v>
      </c>
      <c r="M1281" s="402" t="n">
        <v>3</v>
      </c>
      <c r="N1281" s="402" t="inlineStr"/>
      <c r="O1281" s="402" t="n">
        <v>0</v>
      </c>
      <c r="P1281" s="402" t="n"/>
      <c r="Q1281" s="402" t="n"/>
      <c r="R1281" s="402" t="n"/>
      <c r="S1281" s="402" t="n"/>
      <c r="T1281" s="402" t="n"/>
      <c r="U1281" s="402" t="n"/>
      <c r="V1281" s="402" t="n"/>
      <c r="W1281" s="402" t="n">
        <v>0</v>
      </c>
      <c r="X1281" s="402" t="n">
        <v>1</v>
      </c>
      <c r="Y1281" s="402" t="n">
        <v>0</v>
      </c>
      <c r="Z1281" s="402" t="n"/>
      <c r="AA1281" s="402" t="n"/>
      <c r="AB1281" s="402" t="n"/>
    </row>
    <row r="1282">
      <c r="A1282" s="402" t="n">
        <v>50</v>
      </c>
      <c r="B1282" s="402" t="n">
        <v>0</v>
      </c>
      <c r="C1282" s="402" t="n">
        <v>0</v>
      </c>
      <c r="D1282" s="402" t="n">
        <v>1</v>
      </c>
      <c r="E1282" s="402" t="n">
        <v>217</v>
      </c>
      <c r="F1282" s="402">
        <f>ROUND(Source!AU1263,O1282)</f>
        <v/>
      </c>
      <c r="G1282" s="402" t="inlineStr">
        <is>
          <t>Прочие</t>
        </is>
      </c>
      <c r="H1282" s="402" t="inlineStr">
        <is>
          <t>Прочие работы с НР и СП</t>
        </is>
      </c>
      <c r="I1282" s="402" t="n"/>
      <c r="J1282" s="402" t="n"/>
      <c r="K1282" s="402" t="n">
        <v>217</v>
      </c>
      <c r="L1282" s="402" t="n">
        <v>18</v>
      </c>
      <c r="M1282" s="402" t="n">
        <v>3</v>
      </c>
      <c r="N1282" s="402" t="inlineStr"/>
      <c r="O1282" s="402" t="n">
        <v>0</v>
      </c>
      <c r="P1282" s="402" t="n"/>
      <c r="Q1282" s="402" t="n"/>
      <c r="R1282" s="402" t="n"/>
      <c r="S1282" s="402" t="n"/>
      <c r="T1282" s="402" t="n"/>
      <c r="U1282" s="402" t="n"/>
      <c r="V1282" s="402" t="n"/>
      <c r="W1282" s="402" t="n">
        <v>0</v>
      </c>
      <c r="X1282" s="402" t="n">
        <v>1</v>
      </c>
      <c r="Y1282" s="402" t="n">
        <v>0</v>
      </c>
      <c r="Z1282" s="402" t="n"/>
      <c r="AA1282" s="402" t="n"/>
      <c r="AB1282" s="402" t="n"/>
    </row>
    <row r="1283">
      <c r="A1283" s="402" t="n">
        <v>50</v>
      </c>
      <c r="B1283" s="402" t="n">
        <v>0</v>
      </c>
      <c r="C1283" s="402" t="n">
        <v>0</v>
      </c>
      <c r="D1283" s="402" t="n">
        <v>1</v>
      </c>
      <c r="E1283" s="402" t="n">
        <v>230</v>
      </c>
      <c r="F1283" s="402">
        <f>ROUND(Source!BA1263,O1283)</f>
        <v/>
      </c>
      <c r="G1283" s="402" t="inlineStr">
        <is>
          <t>ПрочиеЗатр</t>
        </is>
      </c>
      <c r="H1283" s="402" t="inlineStr">
        <is>
          <t>Прочие затраты по ТСН-2001.16</t>
        </is>
      </c>
      <c r="I1283" s="402" t="n"/>
      <c r="J1283" s="402" t="n"/>
      <c r="K1283" s="402" t="n">
        <v>230</v>
      </c>
      <c r="L1283" s="402" t="n">
        <v>19</v>
      </c>
      <c r="M1283" s="402" t="n">
        <v>3</v>
      </c>
      <c r="N1283" s="402" t="inlineStr"/>
      <c r="O1283" s="402" t="n">
        <v>0</v>
      </c>
      <c r="P1283" s="402" t="n"/>
      <c r="Q1283" s="402" t="n"/>
      <c r="R1283" s="402" t="n"/>
      <c r="S1283" s="402" t="n"/>
      <c r="T1283" s="402" t="n"/>
      <c r="U1283" s="402" t="n"/>
      <c r="V1283" s="402" t="n"/>
      <c r="W1283" s="402" t="n">
        <v>0</v>
      </c>
      <c r="X1283" s="402" t="n">
        <v>1</v>
      </c>
      <c r="Y1283" s="402" t="n">
        <v>0</v>
      </c>
      <c r="Z1283" s="402" t="n"/>
      <c r="AA1283" s="402" t="n"/>
      <c r="AB1283" s="402" t="n"/>
    </row>
    <row r="1284">
      <c r="A1284" s="402" t="n">
        <v>50</v>
      </c>
      <c r="B1284" s="402" t="n">
        <v>0</v>
      </c>
      <c r="C1284" s="402" t="n">
        <v>0</v>
      </c>
      <c r="D1284" s="402" t="n">
        <v>1</v>
      </c>
      <c r="E1284" s="402" t="n">
        <v>206</v>
      </c>
      <c r="F1284" s="402">
        <f>ROUND(Source!T1263,O1284)</f>
        <v/>
      </c>
      <c r="G1284" s="402" t="inlineStr">
        <is>
          <t>ВозврМат</t>
        </is>
      </c>
      <c r="H1284" s="402" t="inlineStr">
        <is>
          <t>Возврат материалов</t>
        </is>
      </c>
      <c r="I1284" s="402" t="n"/>
      <c r="J1284" s="402" t="n"/>
      <c r="K1284" s="402" t="n">
        <v>206</v>
      </c>
      <c r="L1284" s="402" t="n">
        <v>20</v>
      </c>
      <c r="M1284" s="402" t="n">
        <v>3</v>
      </c>
      <c r="N1284" s="402" t="inlineStr"/>
      <c r="O1284" s="402" t="n">
        <v>0</v>
      </c>
      <c r="P1284" s="402" t="n"/>
      <c r="Q1284" s="402" t="n"/>
      <c r="R1284" s="402" t="n"/>
      <c r="S1284" s="402" t="n"/>
      <c r="T1284" s="402" t="n"/>
      <c r="U1284" s="402" t="n"/>
      <c r="V1284" s="402" t="n"/>
      <c r="W1284" s="402" t="n">
        <v>0</v>
      </c>
      <c r="X1284" s="402" t="n">
        <v>1</v>
      </c>
      <c r="Y1284" s="402" t="n">
        <v>0</v>
      </c>
      <c r="Z1284" s="402" t="n"/>
      <c r="AA1284" s="402" t="n"/>
      <c r="AB1284" s="402" t="n"/>
    </row>
    <row r="1285">
      <c r="A1285" s="402" t="n">
        <v>50</v>
      </c>
      <c r="B1285" s="402" t="n">
        <v>0</v>
      </c>
      <c r="C1285" s="402" t="n">
        <v>0</v>
      </c>
      <c r="D1285" s="402" t="n">
        <v>1</v>
      </c>
      <c r="E1285" s="402" t="n">
        <v>207</v>
      </c>
      <c r="F1285" s="402">
        <f>ROUND(Source!U1263,O1285)</f>
        <v/>
      </c>
      <c r="G1285" s="402" t="inlineStr">
        <is>
          <t>ТрудСтр</t>
        </is>
      </c>
      <c r="H1285" s="402" t="inlineStr">
        <is>
          <t>Трудозатраты строителей</t>
        </is>
      </c>
      <c r="I1285" s="402" t="n"/>
      <c r="J1285" s="402" t="n"/>
      <c r="K1285" s="402" t="n">
        <v>207</v>
      </c>
      <c r="L1285" s="402" t="n">
        <v>21</v>
      </c>
      <c r="M1285" s="402" t="n">
        <v>3</v>
      </c>
      <c r="N1285" s="402" t="inlineStr"/>
      <c r="O1285" s="402" t="n">
        <v>7</v>
      </c>
      <c r="P1285" s="402" t="n"/>
      <c r="Q1285" s="402" t="n"/>
      <c r="R1285" s="402" t="n"/>
      <c r="S1285" s="402" t="n"/>
      <c r="T1285" s="402" t="n"/>
      <c r="U1285" s="402" t="n"/>
      <c r="V1285" s="402" t="n"/>
      <c r="W1285" s="402" t="n">
        <v>0</v>
      </c>
      <c r="X1285" s="402" t="n">
        <v>1</v>
      </c>
      <c r="Y1285" s="402" t="n">
        <v>0</v>
      </c>
      <c r="Z1285" s="402" t="n"/>
      <c r="AA1285" s="402" t="n"/>
      <c r="AB1285" s="402" t="n"/>
    </row>
    <row r="1286">
      <c r="A1286" s="402" t="n">
        <v>50</v>
      </c>
      <c r="B1286" s="402" t="n">
        <v>0</v>
      </c>
      <c r="C1286" s="402" t="n">
        <v>0</v>
      </c>
      <c r="D1286" s="402" t="n">
        <v>1</v>
      </c>
      <c r="E1286" s="402" t="n">
        <v>208</v>
      </c>
      <c r="F1286" s="402">
        <f>ROUND(Source!V1263,O1286)</f>
        <v/>
      </c>
      <c r="G1286" s="402" t="inlineStr">
        <is>
          <t>ТрудМаш</t>
        </is>
      </c>
      <c r="H1286" s="402" t="inlineStr">
        <is>
          <t>Трудозатраты машинистов</t>
        </is>
      </c>
      <c r="I1286" s="402" t="n"/>
      <c r="J1286" s="402" t="n"/>
      <c r="K1286" s="402" t="n">
        <v>208</v>
      </c>
      <c r="L1286" s="402" t="n">
        <v>22</v>
      </c>
      <c r="M1286" s="402" t="n">
        <v>3</v>
      </c>
      <c r="N1286" s="402" t="inlineStr"/>
      <c r="O1286" s="402" t="n">
        <v>7</v>
      </c>
      <c r="P1286" s="402" t="n"/>
      <c r="Q1286" s="402" t="n"/>
      <c r="R1286" s="402" t="n"/>
      <c r="S1286" s="402" t="n"/>
      <c r="T1286" s="402" t="n"/>
      <c r="U1286" s="402" t="n"/>
      <c r="V1286" s="402" t="n"/>
      <c r="W1286" s="402" t="n">
        <v>0</v>
      </c>
      <c r="X1286" s="402" t="n">
        <v>1</v>
      </c>
      <c r="Y1286" s="402" t="n">
        <v>0</v>
      </c>
      <c r="Z1286" s="402" t="n"/>
      <c r="AA1286" s="402" t="n"/>
      <c r="AB1286" s="402" t="n"/>
    </row>
    <row r="1287">
      <c r="A1287" s="402" t="n">
        <v>50</v>
      </c>
      <c r="B1287" s="402" t="n">
        <v>0</v>
      </c>
      <c r="C1287" s="402" t="n">
        <v>0</v>
      </c>
      <c r="D1287" s="402" t="n">
        <v>1</v>
      </c>
      <c r="E1287" s="402" t="n">
        <v>209</v>
      </c>
      <c r="F1287" s="402">
        <f>ROUND(Source!W1263,O1287)</f>
        <v/>
      </c>
      <c r="G1287" s="402" t="inlineStr">
        <is>
          <t>ТранспМат</t>
        </is>
      </c>
      <c r="H1287" s="402" t="inlineStr">
        <is>
          <t>Транспорт материалов</t>
        </is>
      </c>
      <c r="I1287" s="402" t="n"/>
      <c r="J1287" s="402" t="n"/>
      <c r="K1287" s="402" t="n">
        <v>209</v>
      </c>
      <c r="L1287" s="402" t="n">
        <v>23</v>
      </c>
      <c r="M1287" s="402" t="n">
        <v>3</v>
      </c>
      <c r="N1287" s="402" t="inlineStr"/>
      <c r="O1287" s="402" t="n">
        <v>0</v>
      </c>
      <c r="P1287" s="402" t="n"/>
      <c r="Q1287" s="402" t="n"/>
      <c r="R1287" s="402" t="n"/>
      <c r="S1287" s="402" t="n"/>
      <c r="T1287" s="402" t="n"/>
      <c r="U1287" s="402" t="n"/>
      <c r="V1287" s="402" t="n"/>
      <c r="W1287" s="402" t="n">
        <v>0</v>
      </c>
      <c r="X1287" s="402" t="n">
        <v>1</v>
      </c>
      <c r="Y1287" s="402" t="n">
        <v>0</v>
      </c>
      <c r="Z1287" s="402" t="n"/>
      <c r="AA1287" s="402" t="n"/>
      <c r="AB1287" s="402" t="n"/>
    </row>
    <row r="1288">
      <c r="A1288" s="402" t="n">
        <v>50</v>
      </c>
      <c r="B1288" s="402" t="n">
        <v>0</v>
      </c>
      <c r="C1288" s="402" t="n">
        <v>0</v>
      </c>
      <c r="D1288" s="402" t="n">
        <v>1</v>
      </c>
      <c r="E1288" s="402" t="n">
        <v>233</v>
      </c>
      <c r="F1288" s="402">
        <f>ROUND(Source!BD1263,O1288)</f>
        <v/>
      </c>
      <c r="G1288" s="402" t="inlineStr">
        <is>
          <t>Перевозка</t>
        </is>
      </c>
      <c r="H1288" s="402" t="inlineStr">
        <is>
          <t>Перевозка грузов</t>
        </is>
      </c>
      <c r="I1288" s="402" t="n"/>
      <c r="J1288" s="402" t="n"/>
      <c r="K1288" s="402" t="n">
        <v>233</v>
      </c>
      <c r="L1288" s="402" t="n">
        <v>24</v>
      </c>
      <c r="M1288" s="402" t="n">
        <v>3</v>
      </c>
      <c r="N1288" s="402" t="inlineStr"/>
      <c r="O1288" s="402" t="n">
        <v>0</v>
      </c>
      <c r="P1288" s="402" t="n"/>
      <c r="Q1288" s="402" t="n"/>
      <c r="R1288" s="402" t="n"/>
      <c r="S1288" s="402" t="n"/>
      <c r="T1288" s="402" t="n"/>
      <c r="U1288" s="402" t="n"/>
      <c r="V1288" s="402" t="n"/>
      <c r="W1288" s="402" t="n">
        <v>0</v>
      </c>
      <c r="X1288" s="402" t="n">
        <v>1</v>
      </c>
      <c r="Y1288" s="402" t="n">
        <v>0</v>
      </c>
      <c r="Z1288" s="402" t="n"/>
      <c r="AA1288" s="402" t="n"/>
      <c r="AB1288" s="402" t="n"/>
    </row>
    <row r="1289">
      <c r="A1289" s="402" t="n">
        <v>50</v>
      </c>
      <c r="B1289" s="402" t="n">
        <v>0</v>
      </c>
      <c r="C1289" s="402" t="n">
        <v>0</v>
      </c>
      <c r="D1289" s="402" t="n">
        <v>1</v>
      </c>
      <c r="E1289" s="402" t="n">
        <v>210</v>
      </c>
      <c r="F1289" s="402">
        <f>ROUND(Source!X1263,O1289)</f>
        <v/>
      </c>
      <c r="G1289" s="402" t="inlineStr">
        <is>
          <t>НР</t>
        </is>
      </c>
      <c r="H1289" s="402" t="inlineStr">
        <is>
          <t>Накладные расходы</t>
        </is>
      </c>
      <c r="I1289" s="402" t="n"/>
      <c r="J1289" s="402" t="n"/>
      <c r="K1289" s="402" t="n">
        <v>210</v>
      </c>
      <c r="L1289" s="402" t="n">
        <v>25</v>
      </c>
      <c r="M1289" s="402" t="n">
        <v>3</v>
      </c>
      <c r="N1289" s="402" t="inlineStr"/>
      <c r="O1289" s="402" t="n">
        <v>0</v>
      </c>
      <c r="P1289" s="402" t="n"/>
      <c r="Q1289" s="402" t="n"/>
      <c r="R1289" s="402" t="n"/>
      <c r="S1289" s="402" t="n"/>
      <c r="T1289" s="402" t="n"/>
      <c r="U1289" s="402" t="n"/>
      <c r="V1289" s="402" t="n"/>
      <c r="W1289" s="402" t="n">
        <v>0</v>
      </c>
      <c r="X1289" s="402" t="n">
        <v>1</v>
      </c>
      <c r="Y1289" s="402" t="n">
        <v>0</v>
      </c>
      <c r="Z1289" s="402" t="n"/>
      <c r="AA1289" s="402" t="n"/>
      <c r="AB1289" s="402" t="n"/>
    </row>
    <row r="1290">
      <c r="A1290" s="402" t="n">
        <v>50</v>
      </c>
      <c r="B1290" s="402" t="n">
        <v>0</v>
      </c>
      <c r="C1290" s="402" t="n">
        <v>0</v>
      </c>
      <c r="D1290" s="402" t="n">
        <v>1</v>
      </c>
      <c r="E1290" s="402" t="n">
        <v>211</v>
      </c>
      <c r="F1290" s="402">
        <f>ROUND(Source!Y1263,O1290)</f>
        <v/>
      </c>
      <c r="G1290" s="402" t="inlineStr">
        <is>
          <t>СмПриб</t>
        </is>
      </c>
      <c r="H1290" s="402" t="inlineStr">
        <is>
          <t>Сметная прибыль</t>
        </is>
      </c>
      <c r="I1290" s="402" t="n"/>
      <c r="J1290" s="402" t="n"/>
      <c r="K1290" s="402" t="n">
        <v>211</v>
      </c>
      <c r="L1290" s="402" t="n">
        <v>26</v>
      </c>
      <c r="M1290" s="402" t="n">
        <v>3</v>
      </c>
      <c r="N1290" s="402" t="inlineStr"/>
      <c r="O1290" s="402" t="n">
        <v>0</v>
      </c>
      <c r="P1290" s="402" t="n"/>
      <c r="Q1290" s="402" t="n"/>
      <c r="R1290" s="402" t="n"/>
      <c r="S1290" s="402" t="n"/>
      <c r="T1290" s="402" t="n"/>
      <c r="U1290" s="402" t="n"/>
      <c r="V1290" s="402" t="n"/>
      <c r="W1290" s="402" t="n">
        <v>0</v>
      </c>
      <c r="X1290" s="402" t="n">
        <v>1</v>
      </c>
      <c r="Y1290" s="402" t="n">
        <v>0</v>
      </c>
      <c r="Z1290" s="402" t="n"/>
      <c r="AA1290" s="402" t="n"/>
      <c r="AB1290" s="402" t="n"/>
    </row>
    <row r="1291">
      <c r="A1291" s="402" t="n">
        <v>50</v>
      </c>
      <c r="B1291" s="402" t="n">
        <v>0</v>
      </c>
      <c r="C1291" s="402" t="n">
        <v>0</v>
      </c>
      <c r="D1291" s="402" t="n">
        <v>1</v>
      </c>
      <c r="E1291" s="402" t="n">
        <v>224</v>
      </c>
      <c r="F1291" s="402">
        <f>ROUND(Source!AR1263,O1291)</f>
        <v/>
      </c>
      <c r="G1291" s="402" t="inlineStr">
        <is>
          <t>Всего</t>
        </is>
      </c>
      <c r="H1291" s="402" t="inlineStr">
        <is>
          <t>Всего с НР и СП</t>
        </is>
      </c>
      <c r="I1291" s="402" t="n"/>
      <c r="J1291" s="402" t="n"/>
      <c r="K1291" s="402" t="n">
        <v>224</v>
      </c>
      <c r="L1291" s="402" t="n">
        <v>27</v>
      </c>
      <c r="M1291" s="402" t="n">
        <v>3</v>
      </c>
      <c r="N1291" s="402" t="inlineStr"/>
      <c r="O1291" s="402" t="n">
        <v>0</v>
      </c>
      <c r="P1291" s="402" t="n"/>
      <c r="Q1291" s="402" t="n"/>
      <c r="R1291" s="402" t="n"/>
      <c r="S1291" s="402" t="n"/>
      <c r="T1291" s="402" t="n"/>
      <c r="U1291" s="402" t="n"/>
      <c r="V1291" s="402" t="n"/>
      <c r="W1291" s="402" t="n">
        <v>0</v>
      </c>
      <c r="X1291" s="402" t="n">
        <v>1</v>
      </c>
      <c r="Y1291" s="402" t="n">
        <v>0</v>
      </c>
      <c r="Z1291" s="402" t="n"/>
      <c r="AA1291" s="402" t="n"/>
      <c r="AB1291" s="402" t="n"/>
    </row>
    <row r="1292">
      <c r="A1292" s="402" t="n">
        <v>50</v>
      </c>
      <c r="B1292" s="402" t="n">
        <v>0</v>
      </c>
      <c r="C1292" s="402" t="n">
        <v>0</v>
      </c>
      <c r="D1292" s="402" t="n">
        <v>2</v>
      </c>
      <c r="E1292" s="402" t="n">
        <v>0</v>
      </c>
      <c r="F1292" s="402">
        <f>ROUND(F1291,O1292)</f>
        <v/>
      </c>
      <c r="G1292" s="402" t="inlineStr">
        <is>
          <t>и1</t>
        </is>
      </c>
      <c r="H1292" s="402" t="inlineStr">
        <is>
          <t>Итого</t>
        </is>
      </c>
      <c r="I1292" s="402" t="n"/>
      <c r="J1292" s="402" t="n"/>
      <c r="K1292" s="402" t="n">
        <v>212</v>
      </c>
      <c r="L1292" s="402" t="n">
        <v>28</v>
      </c>
      <c r="M1292" s="402" t="n">
        <v>0</v>
      </c>
      <c r="N1292" s="402" t="inlineStr"/>
      <c r="O1292" s="402" t="n">
        <v>0</v>
      </c>
      <c r="P1292" s="402" t="n"/>
      <c r="Q1292" s="402" t="n"/>
      <c r="R1292" s="402" t="n"/>
      <c r="S1292" s="402" t="n"/>
      <c r="T1292" s="402" t="n"/>
      <c r="U1292" s="402" t="n"/>
      <c r="V1292" s="402" t="n"/>
      <c r="W1292" s="402" t="n">
        <v>0</v>
      </c>
      <c r="X1292" s="402" t="n">
        <v>1</v>
      </c>
      <c r="Y1292" s="402" t="n">
        <v>0</v>
      </c>
      <c r="Z1292" s="402" t="n"/>
      <c r="AA1292" s="402" t="n"/>
      <c r="AB1292" s="402" t="n"/>
    </row>
    <row r="1293">
      <c r="A1293" s="402" t="n">
        <v>50</v>
      </c>
      <c r="B1293" s="402" t="n">
        <v>0</v>
      </c>
      <c r="C1293" s="402" t="n">
        <v>0</v>
      </c>
      <c r="D1293" s="402" t="n">
        <v>2</v>
      </c>
      <c r="E1293" s="402" t="n">
        <v>0</v>
      </c>
      <c r="F1293" s="402">
        <f>ROUND(F1292*0.22,O1293)</f>
        <v/>
      </c>
      <c r="G1293" s="402" t="inlineStr">
        <is>
          <t>и2</t>
        </is>
      </c>
      <c r="H1293" s="402" t="inlineStr">
        <is>
          <t>НДС 22%</t>
        </is>
      </c>
      <c r="I1293" s="402" t="n"/>
      <c r="J1293" s="402" t="n"/>
      <c r="K1293" s="402" t="n">
        <v>212</v>
      </c>
      <c r="L1293" s="402" t="n">
        <v>29</v>
      </c>
      <c r="M1293" s="402" t="n">
        <v>0</v>
      </c>
      <c r="N1293" s="402" t="inlineStr"/>
      <c r="O1293" s="402" t="n">
        <v>0</v>
      </c>
      <c r="P1293" s="402" t="n"/>
      <c r="Q1293" s="402" t="n"/>
      <c r="R1293" s="402" t="n"/>
      <c r="S1293" s="402" t="n"/>
      <c r="T1293" s="402" t="n"/>
      <c r="U1293" s="402" t="n"/>
      <c r="V1293" s="402" t="n"/>
      <c r="W1293" s="402" t="n">
        <v>0</v>
      </c>
      <c r="X1293" s="402" t="n">
        <v>1</v>
      </c>
      <c r="Y1293" s="402" t="n">
        <v>0</v>
      </c>
      <c r="Z1293" s="402" t="n"/>
      <c r="AA1293" s="402" t="n"/>
      <c r="AB1293" s="402" t="n"/>
    </row>
    <row r="1294">
      <c r="A1294" s="402" t="n">
        <v>50</v>
      </c>
      <c r="B1294" s="402" t="n">
        <v>0</v>
      </c>
      <c r="C1294" s="402" t="n">
        <v>0</v>
      </c>
      <c r="D1294" s="402" t="n">
        <v>2</v>
      </c>
      <c r="E1294" s="402" t="n">
        <v>213</v>
      </c>
      <c r="F1294" s="402">
        <f>ROUND(F1292+F1293,O1294)</f>
        <v/>
      </c>
      <c r="G1294" s="402" t="inlineStr">
        <is>
          <t>и3</t>
        </is>
      </c>
      <c r="H1294" s="402" t="inlineStr">
        <is>
          <t>Всего</t>
        </is>
      </c>
      <c r="I1294" s="402" t="n"/>
      <c r="J1294" s="402" t="n"/>
      <c r="K1294" s="402" t="n">
        <v>212</v>
      </c>
      <c r="L1294" s="402" t="n">
        <v>30</v>
      </c>
      <c r="M1294" s="402" t="n">
        <v>0</v>
      </c>
      <c r="N1294" s="402" t="inlineStr"/>
      <c r="O1294" s="402" t="n">
        <v>0</v>
      </c>
      <c r="P1294" s="402" t="n"/>
      <c r="Q1294" s="402" t="n"/>
      <c r="R1294" s="402" t="n"/>
      <c r="S1294" s="402" t="n"/>
      <c r="T1294" s="402" t="n"/>
      <c r="U1294" s="402" t="n"/>
      <c r="V1294" s="402" t="n"/>
      <c r="W1294" s="402" t="n">
        <v>0</v>
      </c>
      <c r="X1294" s="402" t="n">
        <v>1</v>
      </c>
      <c r="Y1294" s="402" t="n">
        <v>0</v>
      </c>
      <c r="Z1294" s="402" t="n"/>
      <c r="AA1294" s="402" t="n"/>
      <c r="AB1294" s="402" t="n"/>
    </row>
    <row r="1295"/>
    <row r="1296">
      <c r="A1296" s="399" t="n">
        <v>3</v>
      </c>
      <c r="B1296" s="399" t="n">
        <v>0</v>
      </c>
      <c r="C1296" s="399" t="n"/>
      <c r="D1296" s="399">
        <f>ROW(A1306)</f>
        <v/>
      </c>
      <c r="E1296" s="399" t="n"/>
      <c r="F1296" s="399" t="inlineStr">
        <is>
          <t>Новая локальная смета</t>
        </is>
      </c>
      <c r="G1296" s="399" t="inlineStr">
        <is>
          <t>Молодежная 5</t>
        </is>
      </c>
      <c r="H1296" s="399" t="inlineStr"/>
      <c r="I1296" s="399" t="n">
        <v>0</v>
      </c>
      <c r="J1296" s="399" t="inlineStr"/>
      <c r="K1296" s="399" t="n">
        <v>0</v>
      </c>
      <c r="L1296" s="399" t="inlineStr">
        <is>
          <t>Новая локальная смета</t>
        </is>
      </c>
      <c r="M1296" s="399" t="inlineStr"/>
      <c r="N1296" s="399" t="n"/>
      <c r="O1296" s="399" t="n"/>
      <c r="P1296" s="399" t="n"/>
      <c r="Q1296" s="399" t="n"/>
      <c r="R1296" s="399" t="n"/>
      <c r="S1296" s="399" t="n">
        <v>0</v>
      </c>
      <c r="T1296" s="399" t="n"/>
      <c r="U1296" s="399" t="inlineStr"/>
      <c r="V1296" s="399" t="n">
        <v>0</v>
      </c>
      <c r="W1296" s="399" t="n"/>
      <c r="X1296" s="399" t="n"/>
      <c r="Y1296" s="399" t="n"/>
      <c r="Z1296" s="399" t="n"/>
      <c r="AA1296" s="399" t="n"/>
      <c r="AB1296" s="399" t="inlineStr"/>
      <c r="AC1296" s="399" t="inlineStr"/>
      <c r="AD1296" s="399" t="inlineStr"/>
      <c r="AE1296" s="399" t="inlineStr"/>
      <c r="AF1296" s="399" t="inlineStr"/>
      <c r="AG1296" s="399" t="inlineStr"/>
      <c r="AH1296" s="399" t="n"/>
      <c r="AI1296" s="399" t="n"/>
      <c r="AJ1296" s="399" t="n"/>
      <c r="AK1296" s="399" t="n"/>
      <c r="AL1296" s="399" t="n"/>
      <c r="AM1296" s="399" t="n"/>
      <c r="AN1296" s="399" t="n"/>
      <c r="AO1296" s="399" t="n"/>
      <c r="AP1296" s="399" t="inlineStr"/>
      <c r="AQ1296" s="399" t="inlineStr"/>
      <c r="AR1296" s="399" t="inlineStr"/>
      <c r="AS1296" s="399" t="n"/>
      <c r="AT1296" s="399" t="n"/>
      <c r="AU1296" s="399" t="n"/>
      <c r="AV1296" s="399" t="n"/>
      <c r="AW1296" s="399" t="n"/>
      <c r="AX1296" s="399" t="n"/>
      <c r="AY1296" s="399" t="n"/>
      <c r="AZ1296" s="399" t="inlineStr"/>
      <c r="BA1296" s="399" t="n"/>
      <c r="BB1296" s="399" t="inlineStr"/>
      <c r="BC1296" s="399" t="inlineStr"/>
      <c r="BD1296" s="399" t="inlineStr"/>
      <c r="BE1296" s="399" t="inlineStr"/>
      <c r="BF1296" s="399" t="inlineStr"/>
      <c r="BG1296" s="399" t="inlineStr"/>
      <c r="BH1296" s="399" t="inlineStr"/>
      <c r="BI1296" s="399" t="inlineStr"/>
      <c r="BJ1296" s="399" t="inlineStr"/>
      <c r="BK1296" s="399" t="inlineStr"/>
      <c r="BL1296" s="399" t="inlineStr"/>
      <c r="BM1296" s="399" t="inlineStr"/>
      <c r="BN1296" s="399" t="inlineStr"/>
      <c r="BO1296" s="399" t="inlineStr"/>
      <c r="BP1296" s="399" t="inlineStr"/>
      <c r="BQ1296" s="399" t="n"/>
      <c r="BR1296" s="399" t="n"/>
      <c r="BS1296" s="399" t="n"/>
      <c r="BT1296" s="399" t="n"/>
      <c r="BU1296" s="399" t="n"/>
      <c r="BV1296" s="399" t="n"/>
      <c r="BW1296" s="399" t="n"/>
      <c r="BX1296" s="399" t="n">
        <v>0</v>
      </c>
      <c r="BY1296" s="399" t="n"/>
      <c r="BZ1296" s="399" t="n"/>
      <c r="CA1296" s="399" t="n"/>
      <c r="CB1296" s="399" t="n"/>
      <c r="CC1296" s="399" t="n"/>
      <c r="CD1296" s="399" t="n"/>
      <c r="CE1296" s="399" t="n"/>
      <c r="CF1296" s="399" t="n">
        <v>0</v>
      </c>
      <c r="CG1296" s="399" t="n">
        <v>0</v>
      </c>
      <c r="CH1296" s="399" t="n"/>
      <c r="CI1296" s="399" t="inlineStr"/>
      <c r="CJ1296" s="399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400" t="n">
        <v>52</v>
      </c>
      <c r="B1298" s="400">
        <f>B1306</f>
        <v/>
      </c>
      <c r="C1298" s="400">
        <f>C1306</f>
        <v/>
      </c>
      <c r="D1298" s="400">
        <f>D1306</f>
        <v/>
      </c>
      <c r="E1298" s="400">
        <f>E1306</f>
        <v/>
      </c>
      <c r="F1298" s="400">
        <f>F1306</f>
        <v/>
      </c>
      <c r="G1298" s="400">
        <f>G1306</f>
        <v/>
      </c>
      <c r="H1298" s="400" t="n"/>
      <c r="I1298" s="400" t="n"/>
      <c r="J1298" s="400" t="n"/>
      <c r="K1298" s="400" t="n"/>
      <c r="L1298" s="400" t="n"/>
      <c r="M1298" s="400" t="n"/>
      <c r="N1298" s="400" t="n"/>
      <c r="O1298" s="400">
        <f>O1306</f>
        <v/>
      </c>
      <c r="P1298" s="400">
        <f>P1306</f>
        <v/>
      </c>
      <c r="Q1298" s="400">
        <f>Q1306</f>
        <v/>
      </c>
      <c r="R1298" s="400">
        <f>R1306</f>
        <v/>
      </c>
      <c r="S1298" s="400">
        <f>S1306</f>
        <v/>
      </c>
      <c r="T1298" s="400">
        <f>T1306</f>
        <v/>
      </c>
      <c r="U1298" s="400">
        <f>U1306</f>
        <v/>
      </c>
      <c r="V1298" s="400">
        <f>V1306</f>
        <v/>
      </c>
      <c r="W1298" s="400">
        <f>W1306</f>
        <v/>
      </c>
      <c r="X1298" s="400">
        <f>X1306</f>
        <v/>
      </c>
      <c r="Y1298" s="400">
        <f>Y1306</f>
        <v/>
      </c>
      <c r="Z1298" s="400">
        <f>Z1306</f>
        <v/>
      </c>
      <c r="AA1298" s="400">
        <f>AA1306</f>
        <v/>
      </c>
      <c r="AB1298" s="400">
        <f>AB1306</f>
        <v/>
      </c>
      <c r="AC1298" s="400">
        <f>AC1306</f>
        <v/>
      </c>
      <c r="AD1298" s="400">
        <f>AD1306</f>
        <v/>
      </c>
      <c r="AE1298" s="400">
        <f>AE1306</f>
        <v/>
      </c>
      <c r="AF1298" s="400">
        <f>AF1306</f>
        <v/>
      </c>
      <c r="AG1298" s="400">
        <f>AG1306</f>
        <v/>
      </c>
      <c r="AH1298" s="400">
        <f>AH1306</f>
        <v/>
      </c>
      <c r="AI1298" s="400">
        <f>AI1306</f>
        <v/>
      </c>
      <c r="AJ1298" s="400">
        <f>AJ1306</f>
        <v/>
      </c>
      <c r="AK1298" s="400">
        <f>AK1306</f>
        <v/>
      </c>
      <c r="AL1298" s="400">
        <f>AL1306</f>
        <v/>
      </c>
      <c r="AM1298" s="400">
        <f>AM1306</f>
        <v/>
      </c>
      <c r="AN1298" s="400">
        <f>AN1306</f>
        <v/>
      </c>
      <c r="AO1298" s="400">
        <f>AO1306</f>
        <v/>
      </c>
      <c r="AP1298" s="400">
        <f>AP1306</f>
        <v/>
      </c>
      <c r="AQ1298" s="400">
        <f>AQ1306</f>
        <v/>
      </c>
      <c r="AR1298" s="400">
        <f>AR1306</f>
        <v/>
      </c>
      <c r="AS1298" s="400">
        <f>AS1306</f>
        <v/>
      </c>
      <c r="AT1298" s="400">
        <f>AT1306</f>
        <v/>
      </c>
      <c r="AU1298" s="400">
        <f>AU1306</f>
        <v/>
      </c>
      <c r="AV1298" s="400">
        <f>AV1306</f>
        <v/>
      </c>
      <c r="AW1298" s="400">
        <f>AW1306</f>
        <v/>
      </c>
      <c r="AX1298" s="400">
        <f>AX1306</f>
        <v/>
      </c>
      <c r="AY1298" s="400">
        <f>AY1306</f>
        <v/>
      </c>
      <c r="AZ1298" s="400">
        <f>AZ1306</f>
        <v/>
      </c>
      <c r="BA1298" s="400">
        <f>BA1306</f>
        <v/>
      </c>
      <c r="BB1298" s="400">
        <f>BB1306</f>
        <v/>
      </c>
      <c r="BC1298" s="400">
        <f>BC1306</f>
        <v/>
      </c>
      <c r="BD1298" s="400">
        <f>BD1306</f>
        <v/>
      </c>
      <c r="BE1298" s="400">
        <f>BE1306</f>
        <v/>
      </c>
      <c r="BF1298" s="400">
        <f>BF1306</f>
        <v/>
      </c>
      <c r="BG1298" s="400">
        <f>BG1306</f>
        <v/>
      </c>
      <c r="BH1298" s="400">
        <f>BH1306</f>
        <v/>
      </c>
      <c r="BI1298" s="400">
        <f>BI1306</f>
        <v/>
      </c>
      <c r="BJ1298" s="400">
        <f>BJ1306</f>
        <v/>
      </c>
      <c r="BK1298" s="400">
        <f>BK1306</f>
        <v/>
      </c>
      <c r="BL1298" s="400">
        <f>BL1306</f>
        <v/>
      </c>
      <c r="BM1298" s="400">
        <f>BM1306</f>
        <v/>
      </c>
      <c r="BN1298" s="400">
        <f>BN1306</f>
        <v/>
      </c>
      <c r="BO1298" s="400">
        <f>BO1306</f>
        <v/>
      </c>
      <c r="BP1298" s="400">
        <f>BP1306</f>
        <v/>
      </c>
      <c r="BQ1298" s="400">
        <f>BQ1306</f>
        <v/>
      </c>
      <c r="BR1298" s="400">
        <f>BR1306</f>
        <v/>
      </c>
      <c r="BS1298" s="400">
        <f>BS1306</f>
        <v/>
      </c>
      <c r="BT1298" s="400">
        <f>BT1306</f>
        <v/>
      </c>
      <c r="BU1298" s="400">
        <f>BU1306</f>
        <v/>
      </c>
      <c r="BV1298" s="400">
        <f>BV1306</f>
        <v/>
      </c>
      <c r="BW1298" s="400">
        <f>BW1306</f>
        <v/>
      </c>
      <c r="BX1298" s="400">
        <f>BX1306</f>
        <v/>
      </c>
      <c r="BY1298" s="400">
        <f>BY1306</f>
        <v/>
      </c>
      <c r="BZ1298" s="400">
        <f>BZ1306</f>
        <v/>
      </c>
      <c r="CA1298" s="400">
        <f>CA1306</f>
        <v/>
      </c>
      <c r="CB1298" s="400">
        <f>CB1306</f>
        <v/>
      </c>
      <c r="CC1298" s="400">
        <f>CC1306</f>
        <v/>
      </c>
      <c r="CD1298" s="400">
        <f>CD1306</f>
        <v/>
      </c>
      <c r="CE1298" s="400">
        <f>CE1306</f>
        <v/>
      </c>
      <c r="CF1298" s="400">
        <f>CF1306</f>
        <v/>
      </c>
      <c r="CG1298" s="400">
        <f>CG1306</f>
        <v/>
      </c>
      <c r="CH1298" s="400">
        <f>CH1306</f>
        <v/>
      </c>
      <c r="CI1298" s="400">
        <f>CI1306</f>
        <v/>
      </c>
      <c r="CJ1298" s="400">
        <f>CJ1306</f>
        <v/>
      </c>
      <c r="CK1298" s="400">
        <f>CK1306</f>
        <v/>
      </c>
      <c r="CL1298" s="400">
        <f>CL1306</f>
        <v/>
      </c>
      <c r="CM1298" s="400">
        <f>CM1306</f>
        <v/>
      </c>
      <c r="CN1298" s="400">
        <f>CN1306</f>
        <v/>
      </c>
      <c r="CO1298" s="400">
        <f>CO1306</f>
        <v/>
      </c>
      <c r="CP1298" s="400">
        <f>CP1306</f>
        <v/>
      </c>
      <c r="CQ1298" s="400">
        <f>CQ1306</f>
        <v/>
      </c>
      <c r="CR1298" s="400">
        <f>CR1306</f>
        <v/>
      </c>
      <c r="CS1298" s="400">
        <f>CS1306</f>
        <v/>
      </c>
      <c r="CT1298" s="400">
        <f>CT1306</f>
        <v/>
      </c>
      <c r="CU1298" s="400">
        <f>CU1306</f>
        <v/>
      </c>
      <c r="CV1298" s="400">
        <f>CV1306</f>
        <v/>
      </c>
      <c r="CW1298" s="400">
        <f>CW1306</f>
        <v/>
      </c>
      <c r="CX1298" s="400">
        <f>CX1306</f>
        <v/>
      </c>
      <c r="CY1298" s="400">
        <f>CY1306</f>
        <v/>
      </c>
      <c r="CZ1298" s="400">
        <f>CZ1306</f>
        <v/>
      </c>
      <c r="DA1298" s="400">
        <f>DA1306</f>
        <v/>
      </c>
      <c r="DB1298" s="400">
        <f>DB1306</f>
        <v/>
      </c>
      <c r="DC1298" s="400">
        <f>DC1306</f>
        <v/>
      </c>
      <c r="DD1298" s="400">
        <f>DD1306</f>
        <v/>
      </c>
      <c r="DE1298" s="400">
        <f>DE1306</f>
        <v/>
      </c>
      <c r="DF1298" s="400">
        <f>DF1306</f>
        <v/>
      </c>
      <c r="DG1298" s="401">
        <f>DG1306</f>
        <v/>
      </c>
      <c r="DH1298" s="401">
        <f>DH1306</f>
        <v/>
      </c>
      <c r="DI1298" s="401">
        <f>DI1306</f>
        <v/>
      </c>
      <c r="DJ1298" s="401">
        <f>DJ1306</f>
        <v/>
      </c>
      <c r="DK1298" s="401">
        <f>DK1306</f>
        <v/>
      </c>
      <c r="DL1298" s="401">
        <f>DL1306</f>
        <v/>
      </c>
      <c r="DM1298" s="401">
        <f>DM1306</f>
        <v/>
      </c>
      <c r="DN1298" s="401">
        <f>DN1306</f>
        <v/>
      </c>
      <c r="DO1298" s="401">
        <f>DO1306</f>
        <v/>
      </c>
      <c r="DP1298" s="401">
        <f>DP1306</f>
        <v/>
      </c>
      <c r="DQ1298" s="401">
        <f>DQ1306</f>
        <v/>
      </c>
      <c r="DR1298" s="401">
        <f>DR1306</f>
        <v/>
      </c>
      <c r="DS1298" s="401">
        <f>DS1306</f>
        <v/>
      </c>
      <c r="DT1298" s="401">
        <f>DT1306</f>
        <v/>
      </c>
      <c r="DU1298" s="401">
        <f>DU1306</f>
        <v/>
      </c>
      <c r="DV1298" s="401">
        <f>DV1306</f>
        <v/>
      </c>
      <c r="DW1298" s="401">
        <f>DW1306</f>
        <v/>
      </c>
      <c r="DX1298" s="401">
        <f>DX1306</f>
        <v/>
      </c>
      <c r="DY1298" s="401">
        <f>DY1306</f>
        <v/>
      </c>
      <c r="DZ1298" s="401">
        <f>DZ1306</f>
        <v/>
      </c>
      <c r="EA1298" s="401">
        <f>EA1306</f>
        <v/>
      </c>
      <c r="EB1298" s="401">
        <f>EB1306</f>
        <v/>
      </c>
      <c r="EC1298" s="401">
        <f>EC1306</f>
        <v/>
      </c>
      <c r="ED1298" s="401">
        <f>ED1306</f>
        <v/>
      </c>
      <c r="EE1298" s="401">
        <f>EE1306</f>
        <v/>
      </c>
      <c r="EF1298" s="401">
        <f>EF1306</f>
        <v/>
      </c>
      <c r="EG1298" s="401">
        <f>EG1306</f>
        <v/>
      </c>
      <c r="EH1298" s="401">
        <f>EH1306</f>
        <v/>
      </c>
      <c r="EI1298" s="401">
        <f>EI1306</f>
        <v/>
      </c>
      <c r="EJ1298" s="401">
        <f>EJ1306</f>
        <v/>
      </c>
      <c r="EK1298" s="401">
        <f>EK1306</f>
        <v/>
      </c>
      <c r="EL1298" s="401">
        <f>EL1306</f>
        <v/>
      </c>
      <c r="EM1298" s="401">
        <f>EM1306</f>
        <v/>
      </c>
      <c r="EN1298" s="401">
        <f>EN1306</f>
        <v/>
      </c>
      <c r="EO1298" s="401">
        <f>EO1306</f>
        <v/>
      </c>
      <c r="EP1298" s="401">
        <f>EP1306</f>
        <v/>
      </c>
      <c r="EQ1298" s="401">
        <f>EQ1306</f>
        <v/>
      </c>
      <c r="ER1298" s="401">
        <f>ER1306</f>
        <v/>
      </c>
      <c r="ES1298" s="401">
        <f>ES1306</f>
        <v/>
      </c>
      <c r="ET1298" s="401">
        <f>ET1306</f>
        <v/>
      </c>
      <c r="EU1298" s="401">
        <f>EU1306</f>
        <v/>
      </c>
      <c r="EV1298" s="401">
        <f>EV1306</f>
        <v/>
      </c>
      <c r="EW1298" s="401">
        <f>EW1306</f>
        <v/>
      </c>
      <c r="EX1298" s="401">
        <f>EX1306</f>
        <v/>
      </c>
      <c r="EY1298" s="401">
        <f>EY1306</f>
        <v/>
      </c>
      <c r="EZ1298" s="401">
        <f>EZ1306</f>
        <v/>
      </c>
      <c r="FA1298" s="401">
        <f>FA1306</f>
        <v/>
      </c>
      <c r="FB1298" s="401">
        <f>FB1306</f>
        <v/>
      </c>
      <c r="FC1298" s="401">
        <f>FC1306</f>
        <v/>
      </c>
      <c r="FD1298" s="401">
        <f>FD1306</f>
        <v/>
      </c>
      <c r="FE1298" s="401">
        <f>FE1306</f>
        <v/>
      </c>
      <c r="FF1298" s="401">
        <f>FF1306</f>
        <v/>
      </c>
      <c r="FG1298" s="401">
        <f>FG1306</f>
        <v/>
      </c>
      <c r="FH1298" s="401">
        <f>FH1306</f>
        <v/>
      </c>
      <c r="FI1298" s="401">
        <f>FI1306</f>
        <v/>
      </c>
      <c r="FJ1298" s="401">
        <f>FJ1306</f>
        <v/>
      </c>
      <c r="FK1298" s="401">
        <f>FK1306</f>
        <v/>
      </c>
      <c r="FL1298" s="401">
        <f>FL1306</f>
        <v/>
      </c>
      <c r="FM1298" s="401">
        <f>FM1306</f>
        <v/>
      </c>
      <c r="FN1298" s="401">
        <f>FN1306</f>
        <v/>
      </c>
      <c r="FO1298" s="401">
        <f>FO1306</f>
        <v/>
      </c>
      <c r="FP1298" s="401">
        <f>FP1306</f>
        <v/>
      </c>
      <c r="FQ1298" s="401">
        <f>FQ1306</f>
        <v/>
      </c>
      <c r="FR1298" s="401">
        <f>FR1306</f>
        <v/>
      </c>
      <c r="FS1298" s="401">
        <f>FS1306</f>
        <v/>
      </c>
      <c r="FT1298" s="401">
        <f>FT1306</f>
        <v/>
      </c>
      <c r="FU1298" s="401">
        <f>FU1306</f>
        <v/>
      </c>
      <c r="FV1298" s="401">
        <f>FV1306</f>
        <v/>
      </c>
      <c r="FW1298" s="401">
        <f>FW1306</f>
        <v/>
      </c>
      <c r="FX1298" s="401">
        <f>FX1306</f>
        <v/>
      </c>
      <c r="FY1298" s="401">
        <f>FY1306</f>
        <v/>
      </c>
      <c r="FZ1298" s="401">
        <f>FZ1306</f>
        <v/>
      </c>
      <c r="GA1298" s="401">
        <f>GA1306</f>
        <v/>
      </c>
      <c r="GB1298" s="401">
        <f>GB1306</f>
        <v/>
      </c>
      <c r="GC1298" s="401">
        <f>GC1306</f>
        <v/>
      </c>
      <c r="GD1298" s="401">
        <f>GD1306</f>
        <v/>
      </c>
      <c r="GE1298" s="401">
        <f>GE1306</f>
        <v/>
      </c>
      <c r="GF1298" s="401">
        <f>GF1306</f>
        <v/>
      </c>
      <c r="GG1298" s="401">
        <f>GG1306</f>
        <v/>
      </c>
      <c r="GH1298" s="401">
        <f>GH1306</f>
        <v/>
      </c>
      <c r="GI1298" s="401">
        <f>GI1306</f>
        <v/>
      </c>
      <c r="GJ1298" s="401">
        <f>GJ1306</f>
        <v/>
      </c>
      <c r="GK1298" s="401">
        <f>GK1306</f>
        <v/>
      </c>
      <c r="GL1298" s="401">
        <f>GL1306</f>
        <v/>
      </c>
      <c r="GM1298" s="401">
        <f>GM1306</f>
        <v/>
      </c>
      <c r="GN1298" s="401">
        <f>GN1306</f>
        <v/>
      </c>
      <c r="GO1298" s="401">
        <f>GO1306</f>
        <v/>
      </c>
      <c r="GP1298" s="401">
        <f>GP1306</f>
        <v/>
      </c>
      <c r="GQ1298" s="401">
        <f>GQ1306</f>
        <v/>
      </c>
      <c r="GR1298" s="401">
        <f>GR1306</f>
        <v/>
      </c>
      <c r="GS1298" s="401">
        <f>GS1306</f>
        <v/>
      </c>
      <c r="GT1298" s="401">
        <f>GT1306</f>
        <v/>
      </c>
      <c r="GU1298" s="401">
        <f>GU1306</f>
        <v/>
      </c>
      <c r="GV1298" s="401">
        <f>GV1306</f>
        <v/>
      </c>
      <c r="GW1298" s="401">
        <f>GW1306</f>
        <v/>
      </c>
      <c r="GX1298" s="401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400" t="n">
        <v>51</v>
      </c>
      <c r="B1306" s="400">
        <f>B1296</f>
        <v/>
      </c>
      <c r="C1306" s="400">
        <f>A1296</f>
        <v/>
      </c>
      <c r="D1306" s="400">
        <f>ROW(A1296)</f>
        <v/>
      </c>
      <c r="E1306" s="400" t="n"/>
      <c r="F1306" s="400">
        <f>IF(F1296&lt;&gt;"",F1296,"")</f>
        <v/>
      </c>
      <c r="G1306" s="400">
        <f>IF(G1296&lt;&gt;"",G1296,"")</f>
        <v/>
      </c>
      <c r="H1306" s="400" t="n">
        <v>0</v>
      </c>
      <c r="I1306" s="400" t="n"/>
      <c r="J1306" s="400" t="n"/>
      <c r="K1306" s="400" t="n"/>
      <c r="L1306" s="400" t="n"/>
      <c r="M1306" s="400" t="n"/>
      <c r="N1306" s="400" t="n"/>
      <c r="O1306" s="400" t="n">
        <v>0</v>
      </c>
      <c r="P1306" s="400" t="n">
        <v>0</v>
      </c>
      <c r="Q1306" s="400" t="n">
        <v>0</v>
      </c>
      <c r="R1306" s="400" t="n">
        <v>0</v>
      </c>
      <c r="S1306" s="400" t="n">
        <v>0</v>
      </c>
      <c r="T1306" s="400" t="n">
        <v>0</v>
      </c>
      <c r="U1306" s="400" t="n">
        <v>0</v>
      </c>
      <c r="V1306" s="400" t="n">
        <v>0</v>
      </c>
      <c r="W1306" s="400" t="n">
        <v>0</v>
      </c>
      <c r="X1306" s="400" t="n">
        <v>0</v>
      </c>
      <c r="Y1306" s="400" t="n">
        <v>0</v>
      </c>
      <c r="Z1306" s="400" t="n"/>
      <c r="AA1306" s="400" t="n"/>
      <c r="AB1306" s="400" t="n"/>
      <c r="AC1306" s="400" t="n"/>
      <c r="AD1306" s="400" t="n"/>
      <c r="AE1306" s="400" t="n"/>
      <c r="AF1306" s="400" t="n"/>
      <c r="AG1306" s="400" t="n"/>
      <c r="AH1306" s="400" t="n"/>
      <c r="AI1306" s="400" t="n"/>
      <c r="AJ1306" s="400" t="n"/>
      <c r="AK1306" s="400" t="n"/>
      <c r="AL1306" s="400" t="n"/>
      <c r="AM1306" s="400" t="n"/>
      <c r="AN1306" s="400" t="n"/>
      <c r="AO1306" s="400">
        <f>ROUND(BX1306,0)</f>
        <v/>
      </c>
      <c r="AP1306" s="400">
        <f>ROUND(BY1306,0)</f>
        <v/>
      </c>
      <c r="AQ1306" s="400">
        <f>ROUND(BZ1306,0)</f>
        <v/>
      </c>
      <c r="AR1306" s="400">
        <f>ROUND(CA1306,0)</f>
        <v/>
      </c>
      <c r="AS1306" s="400">
        <f>ROUND(CB1306,0)</f>
        <v/>
      </c>
      <c r="AT1306" s="400">
        <f>ROUND(CC1306,0)</f>
        <v/>
      </c>
      <c r="AU1306" s="400">
        <f>ROUND(CD1306,0)</f>
        <v/>
      </c>
      <c r="AV1306" s="400">
        <f>ROUND(CE1306,0)</f>
        <v/>
      </c>
      <c r="AW1306" s="400">
        <f>ROUND(CF1306,0)</f>
        <v/>
      </c>
      <c r="AX1306" s="400">
        <f>ROUND(CG1306,0)</f>
        <v/>
      </c>
      <c r="AY1306" s="400">
        <f>ROUND(CH1306,0)</f>
        <v/>
      </c>
      <c r="AZ1306" s="400">
        <f>ROUND(CI1306,0)</f>
        <v/>
      </c>
      <c r="BA1306" s="400">
        <f>ROUND(CJ1306,0)</f>
        <v/>
      </c>
      <c r="BB1306" s="400">
        <f>ROUND(CK1306,0)</f>
        <v/>
      </c>
      <c r="BC1306" s="400">
        <f>ROUND(CL1306,0)</f>
        <v/>
      </c>
      <c r="BD1306" s="400">
        <f>ROUND(CM1306,0)</f>
        <v/>
      </c>
      <c r="BE1306" s="400" t="n"/>
      <c r="BF1306" s="400" t="n"/>
      <c r="BG1306" s="400" t="n"/>
      <c r="BH1306" s="400" t="n"/>
      <c r="BI1306" s="400" t="n"/>
      <c r="BJ1306" s="400" t="n"/>
      <c r="BK1306" s="400" t="n"/>
      <c r="BL1306" s="400" t="n"/>
      <c r="BM1306" s="400" t="n"/>
      <c r="BN1306" s="400" t="n"/>
      <c r="BO1306" s="400" t="n"/>
      <c r="BP1306" s="400" t="n"/>
      <c r="BQ1306" s="400" t="n"/>
      <c r="BR1306" s="400" t="n"/>
      <c r="BS1306" s="400" t="n"/>
      <c r="BT1306" s="400" t="n"/>
      <c r="BU1306" s="400" t="n"/>
      <c r="BV1306" s="400" t="n"/>
      <c r="BW1306" s="400" t="n"/>
      <c r="BX1306" s="400" t="n"/>
      <c r="BY1306" s="400" t="n"/>
      <c r="BZ1306" s="400" t="n"/>
      <c r="CA1306" s="400" t="n"/>
      <c r="CB1306" s="400" t="n"/>
      <c r="CC1306" s="400" t="n"/>
      <c r="CD1306" s="400" t="n"/>
      <c r="CE1306" s="400" t="n"/>
      <c r="CF1306" s="400" t="n"/>
      <c r="CG1306" s="400" t="n"/>
      <c r="CH1306" s="400" t="n"/>
      <c r="CI1306" s="400" t="n"/>
      <c r="CJ1306" s="400" t="n"/>
      <c r="CK1306" s="400" t="n"/>
      <c r="CL1306" s="400" t="n"/>
      <c r="CM1306" s="400" t="n"/>
      <c r="CN1306" s="400" t="n"/>
      <c r="CO1306" s="400" t="n"/>
      <c r="CP1306" s="400" t="n"/>
      <c r="CQ1306" s="400" t="n"/>
      <c r="CR1306" s="400" t="n"/>
      <c r="CS1306" s="400" t="n"/>
      <c r="CT1306" s="400" t="n"/>
      <c r="CU1306" s="400" t="n"/>
      <c r="CV1306" s="400" t="n"/>
      <c r="CW1306" s="400" t="n"/>
      <c r="CX1306" s="400" t="n"/>
      <c r="CY1306" s="400" t="n"/>
      <c r="CZ1306" s="400" t="n"/>
      <c r="DA1306" s="400" t="n"/>
      <c r="DB1306" s="400" t="n"/>
      <c r="DC1306" s="400" t="n"/>
      <c r="DD1306" s="400" t="n"/>
      <c r="DE1306" s="400" t="n"/>
      <c r="DF1306" s="400" t="n"/>
      <c r="DG1306" s="401" t="n"/>
      <c r="DH1306" s="401" t="n"/>
      <c r="DI1306" s="401" t="n"/>
      <c r="DJ1306" s="401" t="n"/>
      <c r="DK1306" s="401" t="n"/>
      <c r="DL1306" s="401" t="n"/>
      <c r="DM1306" s="401" t="n"/>
      <c r="DN1306" s="401" t="n"/>
      <c r="DO1306" s="401" t="n"/>
      <c r="DP1306" s="401" t="n"/>
      <c r="DQ1306" s="401" t="n"/>
      <c r="DR1306" s="401" t="n"/>
      <c r="DS1306" s="401" t="n"/>
      <c r="DT1306" s="401" t="n"/>
      <c r="DU1306" s="401" t="n"/>
      <c r="DV1306" s="401" t="n"/>
      <c r="DW1306" s="401" t="n"/>
      <c r="DX1306" s="401" t="n"/>
      <c r="DY1306" s="401" t="n"/>
      <c r="DZ1306" s="401" t="n"/>
      <c r="EA1306" s="401" t="n"/>
      <c r="EB1306" s="401" t="n"/>
      <c r="EC1306" s="401" t="n"/>
      <c r="ED1306" s="401" t="n"/>
      <c r="EE1306" s="401" t="n"/>
      <c r="EF1306" s="401" t="n"/>
      <c r="EG1306" s="401" t="n"/>
      <c r="EH1306" s="401" t="n"/>
      <c r="EI1306" s="401" t="n"/>
      <c r="EJ1306" s="401" t="n"/>
      <c r="EK1306" s="401" t="n"/>
      <c r="EL1306" s="401" t="n"/>
      <c r="EM1306" s="401" t="n"/>
      <c r="EN1306" s="401" t="n"/>
      <c r="EO1306" s="401" t="n"/>
      <c r="EP1306" s="401" t="n"/>
      <c r="EQ1306" s="401" t="n"/>
      <c r="ER1306" s="401" t="n"/>
      <c r="ES1306" s="401" t="n"/>
      <c r="ET1306" s="401" t="n"/>
      <c r="EU1306" s="401" t="n"/>
      <c r="EV1306" s="401" t="n"/>
      <c r="EW1306" s="401" t="n"/>
      <c r="EX1306" s="401" t="n"/>
      <c r="EY1306" s="401" t="n"/>
      <c r="EZ1306" s="401" t="n"/>
      <c r="FA1306" s="401" t="n"/>
      <c r="FB1306" s="401" t="n"/>
      <c r="FC1306" s="401" t="n"/>
      <c r="FD1306" s="401" t="n"/>
      <c r="FE1306" s="401" t="n"/>
      <c r="FF1306" s="401" t="n"/>
      <c r="FG1306" s="401" t="n"/>
      <c r="FH1306" s="401" t="n"/>
      <c r="FI1306" s="401" t="n"/>
      <c r="FJ1306" s="401" t="n"/>
      <c r="FK1306" s="401" t="n"/>
      <c r="FL1306" s="401" t="n"/>
      <c r="FM1306" s="401" t="n"/>
      <c r="FN1306" s="401" t="n"/>
      <c r="FO1306" s="401" t="n"/>
      <c r="FP1306" s="401" t="n"/>
      <c r="FQ1306" s="401" t="n"/>
      <c r="FR1306" s="401" t="n"/>
      <c r="FS1306" s="401" t="n"/>
      <c r="FT1306" s="401" t="n"/>
      <c r="FU1306" s="401" t="n"/>
      <c r="FV1306" s="401" t="n"/>
      <c r="FW1306" s="401" t="n"/>
      <c r="FX1306" s="401" t="n"/>
      <c r="FY1306" s="401" t="n"/>
      <c r="FZ1306" s="401" t="n"/>
      <c r="GA1306" s="401" t="n"/>
      <c r="GB1306" s="401" t="n"/>
      <c r="GC1306" s="401" t="n"/>
      <c r="GD1306" s="401" t="n"/>
      <c r="GE1306" s="401" t="n"/>
      <c r="GF1306" s="401" t="n"/>
      <c r="GG1306" s="401" t="n"/>
      <c r="GH1306" s="401" t="n"/>
      <c r="GI1306" s="401" t="n"/>
      <c r="GJ1306" s="401" t="n"/>
      <c r="GK1306" s="401" t="n"/>
      <c r="GL1306" s="401" t="n"/>
      <c r="GM1306" s="401" t="n"/>
      <c r="GN1306" s="401" t="n"/>
      <c r="GO1306" s="401" t="n"/>
      <c r="GP1306" s="401" t="n"/>
      <c r="GQ1306" s="401" t="n"/>
      <c r="GR1306" s="401" t="n"/>
      <c r="GS1306" s="401" t="n"/>
      <c r="GT1306" s="401" t="n"/>
      <c r="GU1306" s="401" t="n"/>
      <c r="GV1306" s="401" t="n"/>
      <c r="GW1306" s="401" t="n"/>
      <c r="GX1306" s="401" t="n">
        <v>0</v>
      </c>
    </row>
    <row r="1307"/>
    <row r="1308">
      <c r="A1308" s="402" t="n">
        <v>50</v>
      </c>
      <c r="B1308" s="402" t="n">
        <v>0</v>
      </c>
      <c r="C1308" s="402" t="n">
        <v>0</v>
      </c>
      <c r="D1308" s="402" t="n">
        <v>1</v>
      </c>
      <c r="E1308" s="402" t="n">
        <v>201</v>
      </c>
      <c r="F1308" s="402">
        <f>ROUND(Source!O1306,O1308)</f>
        <v/>
      </c>
      <c r="G1308" s="402" t="inlineStr">
        <is>
          <t>ПЗ</t>
        </is>
      </c>
      <c r="H1308" s="402" t="inlineStr">
        <is>
          <t>Прямые затраты</t>
        </is>
      </c>
      <c r="I1308" s="402" t="n"/>
      <c r="J1308" s="402" t="n"/>
      <c r="K1308" s="402" t="n">
        <v>201</v>
      </c>
      <c r="L1308" s="402" t="n">
        <v>1</v>
      </c>
      <c r="M1308" s="402" t="n">
        <v>3</v>
      </c>
      <c r="N1308" s="402" t="inlineStr"/>
      <c r="O1308" s="402" t="n">
        <v>0</v>
      </c>
      <c r="P1308" s="402" t="n"/>
      <c r="Q1308" s="402" t="n"/>
      <c r="R1308" s="402" t="n"/>
      <c r="S1308" s="402" t="n"/>
      <c r="T1308" s="402" t="n"/>
      <c r="U1308" s="402" t="n"/>
      <c r="V1308" s="402" t="n"/>
      <c r="W1308" s="402" t="n">
        <v>0</v>
      </c>
      <c r="X1308" s="402" t="n">
        <v>1</v>
      </c>
      <c r="Y1308" s="402" t="n">
        <v>0</v>
      </c>
      <c r="Z1308" s="402" t="n"/>
      <c r="AA1308" s="402" t="n"/>
      <c r="AB1308" s="402" t="n"/>
    </row>
    <row r="1309">
      <c r="A1309" s="402" t="n">
        <v>50</v>
      </c>
      <c r="B1309" s="402" t="n">
        <v>0</v>
      </c>
      <c r="C1309" s="402" t="n">
        <v>0</v>
      </c>
      <c r="D1309" s="402" t="n">
        <v>1</v>
      </c>
      <c r="E1309" s="402" t="n">
        <v>202</v>
      </c>
      <c r="F1309" s="402">
        <f>ROUND(Source!P1306,O1309)</f>
        <v/>
      </c>
      <c r="G1309" s="402" t="inlineStr">
        <is>
          <t>СтМатОб</t>
        </is>
      </c>
      <c r="H1309" s="402" t="inlineStr">
        <is>
          <t>Стоимость материальных ресурсов (всего)</t>
        </is>
      </c>
      <c r="I1309" s="402" t="n"/>
      <c r="J1309" s="402" t="n"/>
      <c r="K1309" s="402" t="n">
        <v>202</v>
      </c>
      <c r="L1309" s="402" t="n">
        <v>2</v>
      </c>
      <c r="M1309" s="402" t="n">
        <v>3</v>
      </c>
      <c r="N1309" s="402" t="inlineStr"/>
      <c r="O1309" s="402" t="n">
        <v>0</v>
      </c>
      <c r="P1309" s="402" t="n"/>
      <c r="Q1309" s="402" t="n"/>
      <c r="R1309" s="402" t="n"/>
      <c r="S1309" s="402" t="n"/>
      <c r="T1309" s="402" t="n"/>
      <c r="U1309" s="402" t="n"/>
      <c r="V1309" s="402" t="n"/>
      <c r="W1309" s="402" t="n">
        <v>0</v>
      </c>
      <c r="X1309" s="402" t="n">
        <v>1</v>
      </c>
      <c r="Y1309" s="402" t="n">
        <v>0</v>
      </c>
      <c r="Z1309" s="402" t="n"/>
      <c r="AA1309" s="402" t="n"/>
      <c r="AB1309" s="402" t="n"/>
    </row>
    <row r="1310">
      <c r="A1310" s="402" t="n">
        <v>50</v>
      </c>
      <c r="B1310" s="402" t="n">
        <v>0</v>
      </c>
      <c r="C1310" s="402" t="n">
        <v>0</v>
      </c>
      <c r="D1310" s="402" t="n">
        <v>1</v>
      </c>
      <c r="E1310" s="402" t="n">
        <v>222</v>
      </c>
      <c r="F1310" s="402">
        <f>ROUND(Source!AO1306,O1310)</f>
        <v/>
      </c>
      <c r="G1310" s="402" t="inlineStr">
        <is>
          <t>СтМатОбЗак</t>
        </is>
      </c>
      <c r="H1310" s="402" t="inlineStr">
        <is>
          <t>Стоимость материалов и оборудования заказчика</t>
        </is>
      </c>
      <c r="I1310" s="402" t="n"/>
      <c r="J1310" s="402" t="n"/>
      <c r="K1310" s="402" t="n">
        <v>222</v>
      </c>
      <c r="L1310" s="402" t="n">
        <v>3</v>
      </c>
      <c r="M1310" s="402" t="n">
        <v>3</v>
      </c>
      <c r="N1310" s="402" t="inlineStr"/>
      <c r="O1310" s="402" t="n">
        <v>0</v>
      </c>
      <c r="P1310" s="402" t="n"/>
      <c r="Q1310" s="402" t="n"/>
      <c r="R1310" s="402" t="n"/>
      <c r="S1310" s="402" t="n"/>
      <c r="T1310" s="402" t="n"/>
      <c r="U1310" s="402" t="n"/>
      <c r="V1310" s="402" t="n"/>
      <c r="W1310" s="402" t="n">
        <v>0</v>
      </c>
      <c r="X1310" s="402" t="n">
        <v>1</v>
      </c>
      <c r="Y1310" s="402" t="n">
        <v>0</v>
      </c>
      <c r="Z1310" s="402" t="n"/>
      <c r="AA1310" s="402" t="n"/>
      <c r="AB1310" s="402" t="n"/>
    </row>
    <row r="1311">
      <c r="A1311" s="402" t="n">
        <v>50</v>
      </c>
      <c r="B1311" s="402" t="n">
        <v>0</v>
      </c>
      <c r="C1311" s="402" t="n">
        <v>0</v>
      </c>
      <c r="D1311" s="402" t="n">
        <v>1</v>
      </c>
      <c r="E1311" s="402" t="n">
        <v>225</v>
      </c>
      <c r="F1311" s="402">
        <f>ROUND(Source!AV1306,O1311)</f>
        <v/>
      </c>
      <c r="G1311" s="402" t="inlineStr">
        <is>
          <t>СтМатОбПод</t>
        </is>
      </c>
      <c r="H1311" s="402" t="inlineStr">
        <is>
          <t>Стоимость материалов и оборудования подрядчика</t>
        </is>
      </c>
      <c r="I1311" s="402" t="n"/>
      <c r="J1311" s="402" t="n"/>
      <c r="K1311" s="402" t="n">
        <v>225</v>
      </c>
      <c r="L1311" s="402" t="n">
        <v>4</v>
      </c>
      <c r="M1311" s="402" t="n">
        <v>3</v>
      </c>
      <c r="N1311" s="402" t="inlineStr"/>
      <c r="O1311" s="402" t="n">
        <v>0</v>
      </c>
      <c r="P1311" s="402" t="n"/>
      <c r="Q1311" s="402" t="n"/>
      <c r="R1311" s="402" t="n"/>
      <c r="S1311" s="402" t="n"/>
      <c r="T1311" s="402" t="n"/>
      <c r="U1311" s="402" t="n"/>
      <c r="V1311" s="402" t="n"/>
      <c r="W1311" s="402" t="n">
        <v>0</v>
      </c>
      <c r="X1311" s="402" t="n">
        <v>1</v>
      </c>
      <c r="Y1311" s="402" t="n">
        <v>0</v>
      </c>
      <c r="Z1311" s="402" t="n"/>
      <c r="AA1311" s="402" t="n"/>
      <c r="AB1311" s="402" t="n"/>
    </row>
    <row r="1312">
      <c r="A1312" s="402" t="n">
        <v>50</v>
      </c>
      <c r="B1312" s="402" t="n">
        <v>0</v>
      </c>
      <c r="C1312" s="402" t="n">
        <v>0</v>
      </c>
      <c r="D1312" s="402" t="n">
        <v>1</v>
      </c>
      <c r="E1312" s="402" t="n">
        <v>226</v>
      </c>
      <c r="F1312" s="402">
        <f>ROUND(Source!AW1306,O1312)</f>
        <v/>
      </c>
      <c r="G1312" s="402" t="inlineStr">
        <is>
          <t>СтМат</t>
        </is>
      </c>
      <c r="H1312" s="402" t="inlineStr">
        <is>
          <t>Стоимость материалов (всего)</t>
        </is>
      </c>
      <c r="I1312" s="402" t="n"/>
      <c r="J1312" s="402" t="n"/>
      <c r="K1312" s="402" t="n">
        <v>226</v>
      </c>
      <c r="L1312" s="402" t="n">
        <v>5</v>
      </c>
      <c r="M1312" s="402" t="n">
        <v>3</v>
      </c>
      <c r="N1312" s="402" t="inlineStr"/>
      <c r="O1312" s="402" t="n">
        <v>0</v>
      </c>
      <c r="P1312" s="402" t="n"/>
      <c r="Q1312" s="402" t="n"/>
      <c r="R1312" s="402" t="n"/>
      <c r="S1312" s="402" t="n"/>
      <c r="T1312" s="402" t="n"/>
      <c r="U1312" s="402" t="n"/>
      <c r="V1312" s="402" t="n"/>
      <c r="W1312" s="402" t="n">
        <v>0</v>
      </c>
      <c r="X1312" s="402" t="n">
        <v>1</v>
      </c>
      <c r="Y1312" s="402" t="n">
        <v>0</v>
      </c>
      <c r="Z1312" s="402" t="n"/>
      <c r="AA1312" s="402" t="n"/>
      <c r="AB1312" s="402" t="n"/>
    </row>
    <row r="1313">
      <c r="A1313" s="402" t="n">
        <v>50</v>
      </c>
      <c r="B1313" s="402" t="n">
        <v>0</v>
      </c>
      <c r="C1313" s="402" t="n">
        <v>0</v>
      </c>
      <c r="D1313" s="402" t="n">
        <v>1</v>
      </c>
      <c r="E1313" s="402" t="n">
        <v>227</v>
      </c>
      <c r="F1313" s="402">
        <f>ROUND(Source!AX1306,O1313)</f>
        <v/>
      </c>
      <c r="G1313" s="402" t="inlineStr">
        <is>
          <t>СтМатЗак</t>
        </is>
      </c>
      <c r="H1313" s="402" t="inlineStr">
        <is>
          <t>Стоимость материалов заказчика</t>
        </is>
      </c>
      <c r="I1313" s="402" t="n"/>
      <c r="J1313" s="402" t="n"/>
      <c r="K1313" s="402" t="n">
        <v>227</v>
      </c>
      <c r="L1313" s="402" t="n">
        <v>6</v>
      </c>
      <c r="M1313" s="402" t="n">
        <v>3</v>
      </c>
      <c r="N1313" s="402" t="inlineStr"/>
      <c r="O1313" s="402" t="n">
        <v>0</v>
      </c>
      <c r="P1313" s="402" t="n"/>
      <c r="Q1313" s="402" t="n"/>
      <c r="R1313" s="402" t="n"/>
      <c r="S1313" s="402" t="n"/>
      <c r="T1313" s="402" t="n"/>
      <c r="U1313" s="402" t="n"/>
      <c r="V1313" s="402" t="n"/>
      <c r="W1313" s="402" t="n">
        <v>0</v>
      </c>
      <c r="X1313" s="402" t="n">
        <v>1</v>
      </c>
      <c r="Y1313" s="402" t="n">
        <v>0</v>
      </c>
      <c r="Z1313" s="402" t="n"/>
      <c r="AA1313" s="402" t="n"/>
      <c r="AB1313" s="402" t="n"/>
    </row>
    <row r="1314">
      <c r="A1314" s="402" t="n">
        <v>50</v>
      </c>
      <c r="B1314" s="402" t="n">
        <v>0</v>
      </c>
      <c r="C1314" s="402" t="n">
        <v>0</v>
      </c>
      <c r="D1314" s="402" t="n">
        <v>1</v>
      </c>
      <c r="E1314" s="402" t="n">
        <v>228</v>
      </c>
      <c r="F1314" s="402">
        <f>ROUND(Source!AY1306,O1314)</f>
        <v/>
      </c>
      <c r="G1314" s="402" t="inlineStr">
        <is>
          <t>СтМатПод</t>
        </is>
      </c>
      <c r="H1314" s="402" t="inlineStr">
        <is>
          <t>Стоимость материалов подрядчика</t>
        </is>
      </c>
      <c r="I1314" s="402" t="n"/>
      <c r="J1314" s="402" t="n"/>
      <c r="K1314" s="402" t="n">
        <v>228</v>
      </c>
      <c r="L1314" s="402" t="n">
        <v>7</v>
      </c>
      <c r="M1314" s="402" t="n">
        <v>3</v>
      </c>
      <c r="N1314" s="402" t="inlineStr"/>
      <c r="O1314" s="402" t="n">
        <v>0</v>
      </c>
      <c r="P1314" s="402" t="n"/>
      <c r="Q1314" s="402" t="n"/>
      <c r="R1314" s="402" t="n"/>
      <c r="S1314" s="402" t="n"/>
      <c r="T1314" s="402" t="n"/>
      <c r="U1314" s="402" t="n"/>
      <c r="V1314" s="402" t="n"/>
      <c r="W1314" s="402" t="n">
        <v>0</v>
      </c>
      <c r="X1314" s="402" t="n">
        <v>1</v>
      </c>
      <c r="Y1314" s="402" t="n">
        <v>0</v>
      </c>
      <c r="Z1314" s="402" t="n"/>
      <c r="AA1314" s="402" t="n"/>
      <c r="AB1314" s="402" t="n"/>
    </row>
    <row r="1315">
      <c r="A1315" s="402" t="n">
        <v>50</v>
      </c>
      <c r="B1315" s="402" t="n">
        <v>0</v>
      </c>
      <c r="C1315" s="402" t="n">
        <v>0</v>
      </c>
      <c r="D1315" s="402" t="n">
        <v>1</v>
      </c>
      <c r="E1315" s="402" t="n">
        <v>216</v>
      </c>
      <c r="F1315" s="402">
        <f>ROUND(Source!AP1306,O1315)</f>
        <v/>
      </c>
      <c r="G1315" s="402" t="inlineStr">
        <is>
          <t>Оборуд</t>
        </is>
      </c>
      <c r="H1315" s="402" t="inlineStr">
        <is>
          <t>Стоимость оборудования (всего)</t>
        </is>
      </c>
      <c r="I1315" s="402" t="n"/>
      <c r="J1315" s="402" t="n"/>
      <c r="K1315" s="402" t="n">
        <v>216</v>
      </c>
      <c r="L1315" s="402" t="n">
        <v>8</v>
      </c>
      <c r="M1315" s="402" t="n">
        <v>3</v>
      </c>
      <c r="N1315" s="402" t="inlineStr"/>
      <c r="O1315" s="402" t="n">
        <v>0</v>
      </c>
      <c r="P1315" s="402" t="n"/>
      <c r="Q1315" s="402" t="n"/>
      <c r="R1315" s="402" t="n"/>
      <c r="S1315" s="402" t="n"/>
      <c r="T1315" s="402" t="n"/>
      <c r="U1315" s="402" t="n"/>
      <c r="V1315" s="402" t="n"/>
      <c r="W1315" s="402" t="n">
        <v>0</v>
      </c>
      <c r="X1315" s="402" t="n">
        <v>1</v>
      </c>
      <c r="Y1315" s="402" t="n">
        <v>0</v>
      </c>
      <c r="Z1315" s="402" t="n"/>
      <c r="AA1315" s="402" t="n"/>
      <c r="AB1315" s="402" t="n"/>
    </row>
    <row r="1316">
      <c r="A1316" s="402" t="n">
        <v>50</v>
      </c>
      <c r="B1316" s="402" t="n">
        <v>0</v>
      </c>
      <c r="C1316" s="402" t="n">
        <v>0</v>
      </c>
      <c r="D1316" s="402" t="n">
        <v>1</v>
      </c>
      <c r="E1316" s="402" t="n">
        <v>223</v>
      </c>
      <c r="F1316" s="402">
        <f>ROUND(Source!AQ1306,O1316)</f>
        <v/>
      </c>
      <c r="G1316" s="402" t="inlineStr">
        <is>
          <t>ОборудЗак</t>
        </is>
      </c>
      <c r="H1316" s="402" t="inlineStr">
        <is>
          <t>Стоимость оборудования заказчика</t>
        </is>
      </c>
      <c r="I1316" s="402" t="n"/>
      <c r="J1316" s="402" t="n"/>
      <c r="K1316" s="402" t="n">
        <v>223</v>
      </c>
      <c r="L1316" s="402" t="n">
        <v>9</v>
      </c>
      <c r="M1316" s="402" t="n">
        <v>3</v>
      </c>
      <c r="N1316" s="402" t="inlineStr"/>
      <c r="O1316" s="402" t="n">
        <v>0</v>
      </c>
      <c r="P1316" s="402" t="n"/>
      <c r="Q1316" s="402" t="n"/>
      <c r="R1316" s="402" t="n"/>
      <c r="S1316" s="402" t="n"/>
      <c r="T1316" s="402" t="n"/>
      <c r="U1316" s="402" t="n"/>
      <c r="V1316" s="402" t="n"/>
      <c r="W1316" s="402" t="n">
        <v>0</v>
      </c>
      <c r="X1316" s="402" t="n">
        <v>1</v>
      </c>
      <c r="Y1316" s="402" t="n">
        <v>0</v>
      </c>
      <c r="Z1316" s="402" t="n"/>
      <c r="AA1316" s="402" t="n"/>
      <c r="AB1316" s="402" t="n"/>
    </row>
    <row r="1317">
      <c r="A1317" s="402" t="n">
        <v>50</v>
      </c>
      <c r="B1317" s="402" t="n">
        <v>0</v>
      </c>
      <c r="C1317" s="402" t="n">
        <v>0</v>
      </c>
      <c r="D1317" s="402" t="n">
        <v>1</v>
      </c>
      <c r="E1317" s="402" t="n">
        <v>229</v>
      </c>
      <c r="F1317" s="402">
        <f>ROUND(Source!AZ1306,O1317)</f>
        <v/>
      </c>
      <c r="G1317" s="402" t="inlineStr">
        <is>
          <t>ОборудПод</t>
        </is>
      </c>
      <c r="H1317" s="402" t="inlineStr">
        <is>
          <t>Стоимость оборудования подрядчика</t>
        </is>
      </c>
      <c r="I1317" s="402" t="n"/>
      <c r="J1317" s="402" t="n"/>
      <c r="K1317" s="402" t="n">
        <v>229</v>
      </c>
      <c r="L1317" s="402" t="n">
        <v>10</v>
      </c>
      <c r="M1317" s="402" t="n">
        <v>3</v>
      </c>
      <c r="N1317" s="402" t="inlineStr"/>
      <c r="O1317" s="402" t="n">
        <v>0</v>
      </c>
      <c r="P1317" s="402" t="n"/>
      <c r="Q1317" s="402" t="n"/>
      <c r="R1317" s="402" t="n"/>
      <c r="S1317" s="402" t="n"/>
      <c r="T1317" s="402" t="n"/>
      <c r="U1317" s="402" t="n"/>
      <c r="V1317" s="402" t="n"/>
      <c r="W1317" s="402" t="n">
        <v>0</v>
      </c>
      <c r="X1317" s="402" t="n">
        <v>1</v>
      </c>
      <c r="Y1317" s="402" t="n">
        <v>0</v>
      </c>
      <c r="Z1317" s="402" t="n"/>
      <c r="AA1317" s="402" t="n"/>
      <c r="AB1317" s="402" t="n"/>
    </row>
    <row r="1318">
      <c r="A1318" s="402" t="n">
        <v>50</v>
      </c>
      <c r="B1318" s="402" t="n">
        <v>0</v>
      </c>
      <c r="C1318" s="402" t="n">
        <v>0</v>
      </c>
      <c r="D1318" s="402" t="n">
        <v>1</v>
      </c>
      <c r="E1318" s="402" t="n">
        <v>203</v>
      </c>
      <c r="F1318" s="402">
        <f>ROUND(Source!Q1306,O1318)</f>
        <v/>
      </c>
      <c r="G1318" s="402" t="inlineStr">
        <is>
          <t>ЭММ</t>
        </is>
      </c>
      <c r="H1318" s="402" t="inlineStr">
        <is>
          <t>Эксплуатация машин</t>
        </is>
      </c>
      <c r="I1318" s="402" t="n"/>
      <c r="J1318" s="402" t="n"/>
      <c r="K1318" s="402" t="n">
        <v>203</v>
      </c>
      <c r="L1318" s="402" t="n">
        <v>11</v>
      </c>
      <c r="M1318" s="402" t="n">
        <v>3</v>
      </c>
      <c r="N1318" s="402" t="inlineStr"/>
      <c r="O1318" s="402" t="n">
        <v>0</v>
      </c>
      <c r="P1318" s="402" t="n"/>
      <c r="Q1318" s="402" t="n"/>
      <c r="R1318" s="402" t="n"/>
      <c r="S1318" s="402" t="n"/>
      <c r="T1318" s="402" t="n"/>
      <c r="U1318" s="402" t="n"/>
      <c r="V1318" s="402" t="n"/>
      <c r="W1318" s="402" t="n">
        <v>0</v>
      </c>
      <c r="X1318" s="402" t="n">
        <v>1</v>
      </c>
      <c r="Y1318" s="402" t="n">
        <v>0</v>
      </c>
      <c r="Z1318" s="402" t="n"/>
      <c r="AA1318" s="402" t="n"/>
      <c r="AB1318" s="402" t="n"/>
    </row>
    <row r="1319">
      <c r="A1319" s="402" t="n">
        <v>50</v>
      </c>
      <c r="B1319" s="402" t="n">
        <v>0</v>
      </c>
      <c r="C1319" s="402" t="n">
        <v>0</v>
      </c>
      <c r="D1319" s="402" t="n">
        <v>1</v>
      </c>
      <c r="E1319" s="402" t="n">
        <v>231</v>
      </c>
      <c r="F1319" s="402">
        <f>ROUND(Source!BB1306,O1319)</f>
        <v/>
      </c>
      <c r="G1319" s="402" t="inlineStr">
        <is>
          <t>ЭММсНРиСП</t>
        </is>
      </c>
      <c r="H1319" s="402" t="inlineStr">
        <is>
          <t>Эксплуатация машин по ТСН-2001.16</t>
        </is>
      </c>
      <c r="I1319" s="402" t="n"/>
      <c r="J1319" s="402" t="n"/>
      <c r="K1319" s="402" t="n">
        <v>231</v>
      </c>
      <c r="L1319" s="402" t="n">
        <v>12</v>
      </c>
      <c r="M1319" s="402" t="n">
        <v>3</v>
      </c>
      <c r="N1319" s="402" t="inlineStr"/>
      <c r="O1319" s="402" t="n">
        <v>0</v>
      </c>
      <c r="P1319" s="402" t="n"/>
      <c r="Q1319" s="402" t="n"/>
      <c r="R1319" s="402" t="n"/>
      <c r="S1319" s="402" t="n"/>
      <c r="T1319" s="402" t="n"/>
      <c r="U1319" s="402" t="n"/>
      <c r="V1319" s="402" t="n"/>
      <c r="W1319" s="402" t="n">
        <v>0</v>
      </c>
      <c r="X1319" s="402" t="n">
        <v>1</v>
      </c>
      <c r="Y1319" s="402" t="n">
        <v>0</v>
      </c>
      <c r="Z1319" s="402" t="n"/>
      <c r="AA1319" s="402" t="n"/>
      <c r="AB1319" s="402" t="n"/>
    </row>
    <row r="1320">
      <c r="A1320" s="402" t="n">
        <v>50</v>
      </c>
      <c r="B1320" s="402" t="n">
        <v>0</v>
      </c>
      <c r="C1320" s="402" t="n">
        <v>0</v>
      </c>
      <c r="D1320" s="402" t="n">
        <v>1</v>
      </c>
      <c r="E1320" s="402" t="n">
        <v>204</v>
      </c>
      <c r="F1320" s="402">
        <f>ROUND(Source!R1306,O1320)</f>
        <v/>
      </c>
      <c r="G1320" s="402" t="inlineStr">
        <is>
          <t>ЗПМ</t>
        </is>
      </c>
      <c r="H1320" s="402" t="inlineStr">
        <is>
          <t>ЗП машинистов</t>
        </is>
      </c>
      <c r="I1320" s="402" t="n"/>
      <c r="J1320" s="402" t="n"/>
      <c r="K1320" s="402" t="n">
        <v>204</v>
      </c>
      <c r="L1320" s="402" t="n">
        <v>13</v>
      </c>
      <c r="M1320" s="402" t="n">
        <v>3</v>
      </c>
      <c r="N1320" s="402" t="inlineStr"/>
      <c r="O1320" s="402" t="n">
        <v>0</v>
      </c>
      <c r="P1320" s="402" t="n"/>
      <c r="Q1320" s="402" t="n"/>
      <c r="R1320" s="402" t="n"/>
      <c r="S1320" s="402" t="n"/>
      <c r="T1320" s="402" t="n"/>
      <c r="U1320" s="402" t="n"/>
      <c r="V1320" s="402" t="n"/>
      <c r="W1320" s="402" t="n">
        <v>0</v>
      </c>
      <c r="X1320" s="402" t="n">
        <v>1</v>
      </c>
      <c r="Y1320" s="402" t="n">
        <v>0</v>
      </c>
      <c r="Z1320" s="402" t="n"/>
      <c r="AA1320" s="402" t="n"/>
      <c r="AB1320" s="402" t="n"/>
    </row>
    <row r="1321">
      <c r="A1321" s="402" t="n">
        <v>50</v>
      </c>
      <c r="B1321" s="402" t="n">
        <v>0</v>
      </c>
      <c r="C1321" s="402" t="n">
        <v>0</v>
      </c>
      <c r="D1321" s="402" t="n">
        <v>1</v>
      </c>
      <c r="E1321" s="402" t="n">
        <v>205</v>
      </c>
      <c r="F1321" s="402">
        <f>ROUND(Source!S1306,O1321)</f>
        <v/>
      </c>
      <c r="G1321" s="402" t="inlineStr">
        <is>
          <t>ОЗП</t>
        </is>
      </c>
      <c r="H1321" s="402" t="inlineStr">
        <is>
          <t>Основная ЗП рабочих</t>
        </is>
      </c>
      <c r="I1321" s="402" t="n"/>
      <c r="J1321" s="402" t="n"/>
      <c r="K1321" s="402" t="n">
        <v>205</v>
      </c>
      <c r="L1321" s="402" t="n">
        <v>14</v>
      </c>
      <c r="M1321" s="402" t="n">
        <v>3</v>
      </c>
      <c r="N1321" s="402" t="inlineStr"/>
      <c r="O1321" s="402" t="n">
        <v>0</v>
      </c>
      <c r="P1321" s="402" t="n"/>
      <c r="Q1321" s="402" t="n"/>
      <c r="R1321" s="402" t="n"/>
      <c r="S1321" s="402" t="n"/>
      <c r="T1321" s="402" t="n"/>
      <c r="U1321" s="402" t="n"/>
      <c r="V1321" s="402" t="n"/>
      <c r="W1321" s="402" t="n">
        <v>0</v>
      </c>
      <c r="X1321" s="402" t="n">
        <v>1</v>
      </c>
      <c r="Y1321" s="402" t="n">
        <v>0</v>
      </c>
      <c r="Z1321" s="402" t="n"/>
      <c r="AA1321" s="402" t="n"/>
      <c r="AB1321" s="402" t="n"/>
    </row>
    <row r="1322">
      <c r="A1322" s="402" t="n">
        <v>50</v>
      </c>
      <c r="B1322" s="402" t="n">
        <v>0</v>
      </c>
      <c r="C1322" s="402" t="n">
        <v>0</v>
      </c>
      <c r="D1322" s="402" t="n">
        <v>1</v>
      </c>
      <c r="E1322" s="402" t="n">
        <v>232</v>
      </c>
      <c r="F1322" s="402">
        <f>ROUND(Source!BC1306,O1322)</f>
        <v/>
      </c>
      <c r="G1322" s="402" t="inlineStr">
        <is>
          <t>ОЗПсНРиСП</t>
        </is>
      </c>
      <c r="H1322" s="402" t="inlineStr">
        <is>
          <t>Основная ЗП рабочих по ТСН-2001.16</t>
        </is>
      </c>
      <c r="I1322" s="402" t="n"/>
      <c r="J1322" s="402" t="n"/>
      <c r="K1322" s="402" t="n">
        <v>232</v>
      </c>
      <c r="L1322" s="402" t="n">
        <v>15</v>
      </c>
      <c r="M1322" s="402" t="n">
        <v>3</v>
      </c>
      <c r="N1322" s="402" t="inlineStr"/>
      <c r="O1322" s="402" t="n">
        <v>0</v>
      </c>
      <c r="P1322" s="402" t="n"/>
      <c r="Q1322" s="402" t="n"/>
      <c r="R1322" s="402" t="n"/>
      <c r="S1322" s="402" t="n"/>
      <c r="T1322" s="402" t="n"/>
      <c r="U1322" s="402" t="n"/>
      <c r="V1322" s="402" t="n"/>
      <c r="W1322" s="402" t="n">
        <v>0</v>
      </c>
      <c r="X1322" s="402" t="n">
        <v>1</v>
      </c>
      <c r="Y1322" s="402" t="n">
        <v>0</v>
      </c>
      <c r="Z1322" s="402" t="n"/>
      <c r="AA1322" s="402" t="n"/>
      <c r="AB1322" s="402" t="n"/>
    </row>
    <row r="1323">
      <c r="A1323" s="402" t="n">
        <v>50</v>
      </c>
      <c r="B1323" s="402" t="n">
        <v>0</v>
      </c>
      <c r="C1323" s="402" t="n">
        <v>0</v>
      </c>
      <c r="D1323" s="402" t="n">
        <v>1</v>
      </c>
      <c r="E1323" s="402" t="n">
        <v>214</v>
      </c>
      <c r="F1323" s="402">
        <f>ROUND(Source!AS1306,O1323)</f>
        <v/>
      </c>
      <c r="G1323" s="402" t="inlineStr">
        <is>
          <t>Строит</t>
        </is>
      </c>
      <c r="H1323" s="402" t="inlineStr">
        <is>
          <t>Строительные работы с НР и СП</t>
        </is>
      </c>
      <c r="I1323" s="402" t="n"/>
      <c r="J1323" s="402" t="n"/>
      <c r="K1323" s="402" t="n">
        <v>214</v>
      </c>
      <c r="L1323" s="402" t="n">
        <v>16</v>
      </c>
      <c r="M1323" s="402" t="n">
        <v>3</v>
      </c>
      <c r="N1323" s="402" t="inlineStr"/>
      <c r="O1323" s="402" t="n">
        <v>0</v>
      </c>
      <c r="P1323" s="402" t="n"/>
      <c r="Q1323" s="402" t="n"/>
      <c r="R1323" s="402" t="n"/>
      <c r="S1323" s="402" t="n"/>
      <c r="T1323" s="402" t="n"/>
      <c r="U1323" s="402" t="n"/>
      <c r="V1323" s="402" t="n"/>
      <c r="W1323" s="402" t="n">
        <v>0</v>
      </c>
      <c r="X1323" s="402" t="n">
        <v>1</v>
      </c>
      <c r="Y1323" s="402" t="n">
        <v>0</v>
      </c>
      <c r="Z1323" s="402" t="n"/>
      <c r="AA1323" s="402" t="n"/>
      <c r="AB1323" s="402" t="n"/>
    </row>
    <row r="1324">
      <c r="A1324" s="402" t="n">
        <v>50</v>
      </c>
      <c r="B1324" s="402" t="n">
        <v>0</v>
      </c>
      <c r="C1324" s="402" t="n">
        <v>0</v>
      </c>
      <c r="D1324" s="402" t="n">
        <v>1</v>
      </c>
      <c r="E1324" s="402" t="n">
        <v>215</v>
      </c>
      <c r="F1324" s="402">
        <f>ROUND(Source!AT1306,O1324)</f>
        <v/>
      </c>
      <c r="G1324" s="402" t="inlineStr">
        <is>
          <t>Монтаж</t>
        </is>
      </c>
      <c r="H1324" s="402" t="inlineStr">
        <is>
          <t>Монтажные работы с НР и СП</t>
        </is>
      </c>
      <c r="I1324" s="402" t="n"/>
      <c r="J1324" s="402" t="n"/>
      <c r="K1324" s="402" t="n">
        <v>215</v>
      </c>
      <c r="L1324" s="402" t="n">
        <v>17</v>
      </c>
      <c r="M1324" s="402" t="n">
        <v>3</v>
      </c>
      <c r="N1324" s="402" t="inlineStr"/>
      <c r="O1324" s="402" t="n">
        <v>0</v>
      </c>
      <c r="P1324" s="402" t="n"/>
      <c r="Q1324" s="402" t="n"/>
      <c r="R1324" s="402" t="n"/>
      <c r="S1324" s="402" t="n"/>
      <c r="T1324" s="402" t="n"/>
      <c r="U1324" s="402" t="n"/>
      <c r="V1324" s="402" t="n"/>
      <c r="W1324" s="402" t="n">
        <v>0</v>
      </c>
      <c r="X1324" s="402" t="n">
        <v>1</v>
      </c>
      <c r="Y1324" s="402" t="n">
        <v>0</v>
      </c>
      <c r="Z1324" s="402" t="n"/>
      <c r="AA1324" s="402" t="n"/>
      <c r="AB1324" s="402" t="n"/>
    </row>
    <row r="1325">
      <c r="A1325" s="402" t="n">
        <v>50</v>
      </c>
      <c r="B1325" s="402" t="n">
        <v>0</v>
      </c>
      <c r="C1325" s="402" t="n">
        <v>0</v>
      </c>
      <c r="D1325" s="402" t="n">
        <v>1</v>
      </c>
      <c r="E1325" s="402" t="n">
        <v>217</v>
      </c>
      <c r="F1325" s="402">
        <f>ROUND(Source!AU1306,O1325)</f>
        <v/>
      </c>
      <c r="G1325" s="402" t="inlineStr">
        <is>
          <t>Прочие</t>
        </is>
      </c>
      <c r="H1325" s="402" t="inlineStr">
        <is>
          <t>Прочие работы с НР и СП</t>
        </is>
      </c>
      <c r="I1325" s="402" t="n"/>
      <c r="J1325" s="402" t="n"/>
      <c r="K1325" s="402" t="n">
        <v>217</v>
      </c>
      <c r="L1325" s="402" t="n">
        <v>18</v>
      </c>
      <c r="M1325" s="402" t="n">
        <v>3</v>
      </c>
      <c r="N1325" s="402" t="inlineStr"/>
      <c r="O1325" s="402" t="n">
        <v>0</v>
      </c>
      <c r="P1325" s="402" t="n"/>
      <c r="Q1325" s="402" t="n"/>
      <c r="R1325" s="402" t="n"/>
      <c r="S1325" s="402" t="n"/>
      <c r="T1325" s="402" t="n"/>
      <c r="U1325" s="402" t="n"/>
      <c r="V1325" s="402" t="n"/>
      <c r="W1325" s="402" t="n">
        <v>0</v>
      </c>
      <c r="X1325" s="402" t="n">
        <v>1</v>
      </c>
      <c r="Y1325" s="402" t="n">
        <v>0</v>
      </c>
      <c r="Z1325" s="402" t="n"/>
      <c r="AA1325" s="402" t="n"/>
      <c r="AB1325" s="402" t="n"/>
    </row>
    <row r="1326">
      <c r="A1326" s="402" t="n">
        <v>50</v>
      </c>
      <c r="B1326" s="402" t="n">
        <v>0</v>
      </c>
      <c r="C1326" s="402" t="n">
        <v>0</v>
      </c>
      <c r="D1326" s="402" t="n">
        <v>1</v>
      </c>
      <c r="E1326" s="402" t="n">
        <v>230</v>
      </c>
      <c r="F1326" s="402">
        <f>ROUND(Source!BA1306,O1326)</f>
        <v/>
      </c>
      <c r="G1326" s="402" t="inlineStr">
        <is>
          <t>ПрочиеЗатр</t>
        </is>
      </c>
      <c r="H1326" s="402" t="inlineStr">
        <is>
          <t>Прочие затраты по ТСН-2001.16</t>
        </is>
      </c>
      <c r="I1326" s="402" t="n"/>
      <c r="J1326" s="402" t="n"/>
      <c r="K1326" s="402" t="n">
        <v>230</v>
      </c>
      <c r="L1326" s="402" t="n">
        <v>19</v>
      </c>
      <c r="M1326" s="402" t="n">
        <v>3</v>
      </c>
      <c r="N1326" s="402" t="inlineStr"/>
      <c r="O1326" s="402" t="n">
        <v>0</v>
      </c>
      <c r="P1326" s="402" t="n"/>
      <c r="Q1326" s="402" t="n"/>
      <c r="R1326" s="402" t="n"/>
      <c r="S1326" s="402" t="n"/>
      <c r="T1326" s="402" t="n"/>
      <c r="U1326" s="402" t="n"/>
      <c r="V1326" s="402" t="n"/>
      <c r="W1326" s="402" t="n">
        <v>0</v>
      </c>
      <c r="X1326" s="402" t="n">
        <v>1</v>
      </c>
      <c r="Y1326" s="402" t="n">
        <v>0</v>
      </c>
      <c r="Z1326" s="402" t="n"/>
      <c r="AA1326" s="402" t="n"/>
      <c r="AB1326" s="402" t="n"/>
    </row>
    <row r="1327">
      <c r="A1327" s="402" t="n">
        <v>50</v>
      </c>
      <c r="B1327" s="402" t="n">
        <v>0</v>
      </c>
      <c r="C1327" s="402" t="n">
        <v>0</v>
      </c>
      <c r="D1327" s="402" t="n">
        <v>1</v>
      </c>
      <c r="E1327" s="402" t="n">
        <v>206</v>
      </c>
      <c r="F1327" s="402">
        <f>ROUND(Source!T1306,O1327)</f>
        <v/>
      </c>
      <c r="G1327" s="402" t="inlineStr">
        <is>
          <t>ВозврМат</t>
        </is>
      </c>
      <c r="H1327" s="402" t="inlineStr">
        <is>
          <t>Возврат материалов</t>
        </is>
      </c>
      <c r="I1327" s="402" t="n"/>
      <c r="J1327" s="402" t="n"/>
      <c r="K1327" s="402" t="n">
        <v>206</v>
      </c>
      <c r="L1327" s="402" t="n">
        <v>20</v>
      </c>
      <c r="M1327" s="402" t="n">
        <v>3</v>
      </c>
      <c r="N1327" s="402" t="inlineStr"/>
      <c r="O1327" s="402" t="n">
        <v>0</v>
      </c>
      <c r="P1327" s="402" t="n"/>
      <c r="Q1327" s="402" t="n"/>
      <c r="R1327" s="402" t="n"/>
      <c r="S1327" s="402" t="n"/>
      <c r="T1327" s="402" t="n"/>
      <c r="U1327" s="402" t="n"/>
      <c r="V1327" s="402" t="n"/>
      <c r="W1327" s="402" t="n">
        <v>0</v>
      </c>
      <c r="X1327" s="402" t="n">
        <v>1</v>
      </c>
      <c r="Y1327" s="402" t="n">
        <v>0</v>
      </c>
      <c r="Z1327" s="402" t="n"/>
      <c r="AA1327" s="402" t="n"/>
      <c r="AB1327" s="402" t="n"/>
    </row>
    <row r="1328">
      <c r="A1328" s="402" t="n">
        <v>50</v>
      </c>
      <c r="B1328" s="402" t="n">
        <v>0</v>
      </c>
      <c r="C1328" s="402" t="n">
        <v>0</v>
      </c>
      <c r="D1328" s="402" t="n">
        <v>1</v>
      </c>
      <c r="E1328" s="402" t="n">
        <v>207</v>
      </c>
      <c r="F1328" s="402">
        <f>ROUND(Source!U1306,O1328)</f>
        <v/>
      </c>
      <c r="G1328" s="402" t="inlineStr">
        <is>
          <t>ТрудСтр</t>
        </is>
      </c>
      <c r="H1328" s="402" t="inlineStr">
        <is>
          <t>Трудозатраты строителей</t>
        </is>
      </c>
      <c r="I1328" s="402" t="n"/>
      <c r="J1328" s="402" t="n"/>
      <c r="K1328" s="402" t="n">
        <v>207</v>
      </c>
      <c r="L1328" s="402" t="n">
        <v>21</v>
      </c>
      <c r="M1328" s="402" t="n">
        <v>3</v>
      </c>
      <c r="N1328" s="402" t="inlineStr"/>
      <c r="O1328" s="402" t="n">
        <v>7</v>
      </c>
      <c r="P1328" s="402" t="n"/>
      <c r="Q1328" s="402" t="n"/>
      <c r="R1328" s="402" t="n"/>
      <c r="S1328" s="402" t="n"/>
      <c r="T1328" s="402" t="n"/>
      <c r="U1328" s="402" t="n"/>
      <c r="V1328" s="402" t="n"/>
      <c r="W1328" s="402" t="n">
        <v>0</v>
      </c>
      <c r="X1328" s="402" t="n">
        <v>1</v>
      </c>
      <c r="Y1328" s="402" t="n">
        <v>0</v>
      </c>
      <c r="Z1328" s="402" t="n"/>
      <c r="AA1328" s="402" t="n"/>
      <c r="AB1328" s="402" t="n"/>
    </row>
    <row r="1329">
      <c r="A1329" s="402" t="n">
        <v>50</v>
      </c>
      <c r="B1329" s="402" t="n">
        <v>0</v>
      </c>
      <c r="C1329" s="402" t="n">
        <v>0</v>
      </c>
      <c r="D1329" s="402" t="n">
        <v>1</v>
      </c>
      <c r="E1329" s="402" t="n">
        <v>208</v>
      </c>
      <c r="F1329" s="402">
        <f>ROUND(Source!V1306,O1329)</f>
        <v/>
      </c>
      <c r="G1329" s="402" t="inlineStr">
        <is>
          <t>ТрудМаш</t>
        </is>
      </c>
      <c r="H1329" s="402" t="inlineStr">
        <is>
          <t>Трудозатраты машинистов</t>
        </is>
      </c>
      <c r="I1329" s="402" t="n"/>
      <c r="J1329" s="402" t="n"/>
      <c r="K1329" s="402" t="n">
        <v>208</v>
      </c>
      <c r="L1329" s="402" t="n">
        <v>22</v>
      </c>
      <c r="M1329" s="402" t="n">
        <v>3</v>
      </c>
      <c r="N1329" s="402" t="inlineStr"/>
      <c r="O1329" s="402" t="n">
        <v>7</v>
      </c>
      <c r="P1329" s="402" t="n"/>
      <c r="Q1329" s="402" t="n"/>
      <c r="R1329" s="402" t="n"/>
      <c r="S1329" s="402" t="n"/>
      <c r="T1329" s="402" t="n"/>
      <c r="U1329" s="402" t="n"/>
      <c r="V1329" s="402" t="n"/>
      <c r="W1329" s="402" t="n">
        <v>0</v>
      </c>
      <c r="X1329" s="402" t="n">
        <v>1</v>
      </c>
      <c r="Y1329" s="402" t="n">
        <v>0</v>
      </c>
      <c r="Z1329" s="402" t="n"/>
      <c r="AA1329" s="402" t="n"/>
      <c r="AB1329" s="402" t="n"/>
    </row>
    <row r="1330">
      <c r="A1330" s="402" t="n">
        <v>50</v>
      </c>
      <c r="B1330" s="402" t="n">
        <v>0</v>
      </c>
      <c r="C1330" s="402" t="n">
        <v>0</v>
      </c>
      <c r="D1330" s="402" t="n">
        <v>1</v>
      </c>
      <c r="E1330" s="402" t="n">
        <v>209</v>
      </c>
      <c r="F1330" s="402">
        <f>ROUND(Source!W1306,O1330)</f>
        <v/>
      </c>
      <c r="G1330" s="402" t="inlineStr">
        <is>
          <t>ТранспМат</t>
        </is>
      </c>
      <c r="H1330" s="402" t="inlineStr">
        <is>
          <t>Транспорт материалов</t>
        </is>
      </c>
      <c r="I1330" s="402" t="n"/>
      <c r="J1330" s="402" t="n"/>
      <c r="K1330" s="402" t="n">
        <v>209</v>
      </c>
      <c r="L1330" s="402" t="n">
        <v>23</v>
      </c>
      <c r="M1330" s="402" t="n">
        <v>3</v>
      </c>
      <c r="N1330" s="402" t="inlineStr"/>
      <c r="O1330" s="402" t="n">
        <v>0</v>
      </c>
      <c r="P1330" s="402" t="n"/>
      <c r="Q1330" s="402" t="n"/>
      <c r="R1330" s="402" t="n"/>
      <c r="S1330" s="402" t="n"/>
      <c r="T1330" s="402" t="n"/>
      <c r="U1330" s="402" t="n"/>
      <c r="V1330" s="402" t="n"/>
      <c r="W1330" s="402" t="n">
        <v>0</v>
      </c>
      <c r="X1330" s="402" t="n">
        <v>1</v>
      </c>
      <c r="Y1330" s="402" t="n">
        <v>0</v>
      </c>
      <c r="Z1330" s="402" t="n"/>
      <c r="AA1330" s="402" t="n"/>
      <c r="AB1330" s="402" t="n"/>
    </row>
    <row r="1331">
      <c r="A1331" s="402" t="n">
        <v>50</v>
      </c>
      <c r="B1331" s="402" t="n">
        <v>0</v>
      </c>
      <c r="C1331" s="402" t="n">
        <v>0</v>
      </c>
      <c r="D1331" s="402" t="n">
        <v>1</v>
      </c>
      <c r="E1331" s="402" t="n">
        <v>233</v>
      </c>
      <c r="F1331" s="402">
        <f>ROUND(Source!BD1306,O1331)</f>
        <v/>
      </c>
      <c r="G1331" s="402" t="inlineStr">
        <is>
          <t>Перевозка</t>
        </is>
      </c>
      <c r="H1331" s="402" t="inlineStr">
        <is>
          <t>Перевозка грузов</t>
        </is>
      </c>
      <c r="I1331" s="402" t="n"/>
      <c r="J1331" s="402" t="n"/>
      <c r="K1331" s="402" t="n">
        <v>233</v>
      </c>
      <c r="L1331" s="402" t="n">
        <v>24</v>
      </c>
      <c r="M1331" s="402" t="n">
        <v>3</v>
      </c>
      <c r="N1331" s="402" t="inlineStr"/>
      <c r="O1331" s="402" t="n">
        <v>0</v>
      </c>
      <c r="P1331" s="402" t="n"/>
      <c r="Q1331" s="402" t="n"/>
      <c r="R1331" s="402" t="n"/>
      <c r="S1331" s="402" t="n"/>
      <c r="T1331" s="402" t="n"/>
      <c r="U1331" s="402" t="n"/>
      <c r="V1331" s="402" t="n"/>
      <c r="W1331" s="402" t="n">
        <v>0</v>
      </c>
      <c r="X1331" s="402" t="n">
        <v>1</v>
      </c>
      <c r="Y1331" s="402" t="n">
        <v>0</v>
      </c>
      <c r="Z1331" s="402" t="n"/>
      <c r="AA1331" s="402" t="n"/>
      <c r="AB1331" s="402" t="n"/>
    </row>
    <row r="1332">
      <c r="A1332" s="402" t="n">
        <v>50</v>
      </c>
      <c r="B1332" s="402" t="n">
        <v>0</v>
      </c>
      <c r="C1332" s="402" t="n">
        <v>0</v>
      </c>
      <c r="D1332" s="402" t="n">
        <v>1</v>
      </c>
      <c r="E1332" s="402" t="n">
        <v>210</v>
      </c>
      <c r="F1332" s="402">
        <f>ROUND(Source!X1306,O1332)</f>
        <v/>
      </c>
      <c r="G1332" s="402" t="inlineStr">
        <is>
          <t>НР</t>
        </is>
      </c>
      <c r="H1332" s="402" t="inlineStr">
        <is>
          <t>Накладные расходы</t>
        </is>
      </c>
      <c r="I1332" s="402" t="n"/>
      <c r="J1332" s="402" t="n"/>
      <c r="K1332" s="402" t="n">
        <v>210</v>
      </c>
      <c r="L1332" s="402" t="n">
        <v>25</v>
      </c>
      <c r="M1332" s="402" t="n">
        <v>3</v>
      </c>
      <c r="N1332" s="402" t="inlineStr"/>
      <c r="O1332" s="402" t="n">
        <v>0</v>
      </c>
      <c r="P1332" s="402" t="n"/>
      <c r="Q1332" s="402" t="n"/>
      <c r="R1332" s="402" t="n"/>
      <c r="S1332" s="402" t="n"/>
      <c r="T1332" s="402" t="n"/>
      <c r="U1332" s="402" t="n"/>
      <c r="V1332" s="402" t="n"/>
      <c r="W1332" s="402" t="n">
        <v>0</v>
      </c>
      <c r="X1332" s="402" t="n">
        <v>1</v>
      </c>
      <c r="Y1332" s="402" t="n">
        <v>0</v>
      </c>
      <c r="Z1332" s="402" t="n"/>
      <c r="AA1332" s="402" t="n"/>
      <c r="AB1332" s="402" t="n"/>
    </row>
    <row r="1333">
      <c r="A1333" s="402" t="n">
        <v>50</v>
      </c>
      <c r="B1333" s="402" t="n">
        <v>0</v>
      </c>
      <c r="C1333" s="402" t="n">
        <v>0</v>
      </c>
      <c r="D1333" s="402" t="n">
        <v>1</v>
      </c>
      <c r="E1333" s="402" t="n">
        <v>211</v>
      </c>
      <c r="F1333" s="402">
        <f>ROUND(Source!Y1306,O1333)</f>
        <v/>
      </c>
      <c r="G1333" s="402" t="inlineStr">
        <is>
          <t>СмПриб</t>
        </is>
      </c>
      <c r="H1333" s="402" t="inlineStr">
        <is>
          <t>Сметная прибыль</t>
        </is>
      </c>
      <c r="I1333" s="402" t="n"/>
      <c r="J1333" s="402" t="n"/>
      <c r="K1333" s="402" t="n">
        <v>211</v>
      </c>
      <c r="L1333" s="402" t="n">
        <v>26</v>
      </c>
      <c r="M1333" s="402" t="n">
        <v>3</v>
      </c>
      <c r="N1333" s="402" t="inlineStr"/>
      <c r="O1333" s="402" t="n">
        <v>0</v>
      </c>
      <c r="P1333" s="402" t="n"/>
      <c r="Q1333" s="402" t="n"/>
      <c r="R1333" s="402" t="n"/>
      <c r="S1333" s="402" t="n"/>
      <c r="T1333" s="402" t="n"/>
      <c r="U1333" s="402" t="n"/>
      <c r="V1333" s="402" t="n"/>
      <c r="W1333" s="402" t="n">
        <v>0</v>
      </c>
      <c r="X1333" s="402" t="n">
        <v>1</v>
      </c>
      <c r="Y1333" s="402" t="n">
        <v>0</v>
      </c>
      <c r="Z1333" s="402" t="n"/>
      <c r="AA1333" s="402" t="n"/>
      <c r="AB1333" s="402" t="n"/>
    </row>
    <row r="1334">
      <c r="A1334" s="402" t="n">
        <v>50</v>
      </c>
      <c r="B1334" s="402" t="n">
        <v>0</v>
      </c>
      <c r="C1334" s="402" t="n">
        <v>0</v>
      </c>
      <c r="D1334" s="402" t="n">
        <v>1</v>
      </c>
      <c r="E1334" s="402" t="n">
        <v>224</v>
      </c>
      <c r="F1334" s="402">
        <f>ROUND(Source!AR1306,O1334)</f>
        <v/>
      </c>
      <c r="G1334" s="402" t="inlineStr">
        <is>
          <t>Всего</t>
        </is>
      </c>
      <c r="H1334" s="402" t="inlineStr">
        <is>
          <t>Всего с НР и СП</t>
        </is>
      </c>
      <c r="I1334" s="402" t="n"/>
      <c r="J1334" s="402" t="n"/>
      <c r="K1334" s="402" t="n">
        <v>224</v>
      </c>
      <c r="L1334" s="402" t="n">
        <v>27</v>
      </c>
      <c r="M1334" s="402" t="n">
        <v>3</v>
      </c>
      <c r="N1334" s="402" t="inlineStr"/>
      <c r="O1334" s="402" t="n">
        <v>0</v>
      </c>
      <c r="P1334" s="402" t="n"/>
      <c r="Q1334" s="402" t="n"/>
      <c r="R1334" s="402" t="n"/>
      <c r="S1334" s="402" t="n"/>
      <c r="T1334" s="402" t="n"/>
      <c r="U1334" s="402" t="n"/>
      <c r="V1334" s="402" t="n"/>
      <c r="W1334" s="402" t="n">
        <v>0</v>
      </c>
      <c r="X1334" s="402" t="n">
        <v>1</v>
      </c>
      <c r="Y1334" s="402" t="n">
        <v>0</v>
      </c>
      <c r="Z1334" s="402" t="n"/>
      <c r="AA1334" s="402" t="n"/>
      <c r="AB1334" s="402" t="n"/>
    </row>
    <row r="1335">
      <c r="A1335" s="402" t="n">
        <v>50</v>
      </c>
      <c r="B1335" s="402" t="n">
        <v>0</v>
      </c>
      <c r="C1335" s="402" t="n">
        <v>0</v>
      </c>
      <c r="D1335" s="402" t="n">
        <v>2</v>
      </c>
      <c r="E1335" s="402" t="n">
        <v>0</v>
      </c>
      <c r="F1335" s="402">
        <f>ROUND(F1334,O1335)</f>
        <v/>
      </c>
      <c r="G1335" s="402" t="inlineStr">
        <is>
          <t>и1</t>
        </is>
      </c>
      <c r="H1335" s="402" t="inlineStr">
        <is>
          <t>Итого</t>
        </is>
      </c>
      <c r="I1335" s="402" t="n"/>
      <c r="J1335" s="402" t="n"/>
      <c r="K1335" s="402" t="n">
        <v>212</v>
      </c>
      <c r="L1335" s="402" t="n">
        <v>28</v>
      </c>
      <c r="M1335" s="402" t="n">
        <v>0</v>
      </c>
      <c r="N1335" s="402" t="inlineStr"/>
      <c r="O1335" s="402" t="n">
        <v>0</v>
      </c>
      <c r="P1335" s="402" t="n"/>
      <c r="Q1335" s="402" t="n"/>
      <c r="R1335" s="402" t="n"/>
      <c r="S1335" s="402" t="n"/>
      <c r="T1335" s="402" t="n"/>
      <c r="U1335" s="402" t="n"/>
      <c r="V1335" s="402" t="n"/>
      <c r="W1335" s="402" t="n">
        <v>0</v>
      </c>
      <c r="X1335" s="402" t="n">
        <v>1</v>
      </c>
      <c r="Y1335" s="402" t="n">
        <v>0</v>
      </c>
      <c r="Z1335" s="402" t="n"/>
      <c r="AA1335" s="402" t="n"/>
      <c r="AB1335" s="402" t="n"/>
    </row>
    <row r="1336">
      <c r="A1336" s="402" t="n">
        <v>50</v>
      </c>
      <c r="B1336" s="402" t="n">
        <v>0</v>
      </c>
      <c r="C1336" s="402" t="n">
        <v>0</v>
      </c>
      <c r="D1336" s="402" t="n">
        <v>2</v>
      </c>
      <c r="E1336" s="402" t="n">
        <v>0</v>
      </c>
      <c r="F1336" s="402">
        <f>ROUND(F1335*0.22,O1336)</f>
        <v/>
      </c>
      <c r="G1336" s="402" t="inlineStr">
        <is>
          <t>и2</t>
        </is>
      </c>
      <c r="H1336" s="402" t="inlineStr">
        <is>
          <t>НДС 22%</t>
        </is>
      </c>
      <c r="I1336" s="402" t="n"/>
      <c r="J1336" s="402" t="n"/>
      <c r="K1336" s="402" t="n">
        <v>212</v>
      </c>
      <c r="L1336" s="402" t="n">
        <v>29</v>
      </c>
      <c r="M1336" s="402" t="n">
        <v>0</v>
      </c>
      <c r="N1336" s="402" t="inlineStr"/>
      <c r="O1336" s="402" t="n">
        <v>0</v>
      </c>
      <c r="P1336" s="402" t="n"/>
      <c r="Q1336" s="402" t="n"/>
      <c r="R1336" s="402" t="n"/>
      <c r="S1336" s="402" t="n"/>
      <c r="T1336" s="402" t="n"/>
      <c r="U1336" s="402" t="n"/>
      <c r="V1336" s="402" t="n"/>
      <c r="W1336" s="402" t="n">
        <v>0</v>
      </c>
      <c r="X1336" s="402" t="n">
        <v>1</v>
      </c>
      <c r="Y1336" s="402" t="n">
        <v>0</v>
      </c>
      <c r="Z1336" s="402" t="n"/>
      <c r="AA1336" s="402" t="n"/>
      <c r="AB1336" s="402" t="n"/>
    </row>
    <row r="1337">
      <c r="A1337" s="402" t="n">
        <v>50</v>
      </c>
      <c r="B1337" s="402" t="n">
        <v>0</v>
      </c>
      <c r="C1337" s="402" t="n">
        <v>0</v>
      </c>
      <c r="D1337" s="402" t="n">
        <v>2</v>
      </c>
      <c r="E1337" s="402" t="n">
        <v>213</v>
      </c>
      <c r="F1337" s="402">
        <f>ROUND(F1335+F1336,O1337)</f>
        <v/>
      </c>
      <c r="G1337" s="402" t="inlineStr">
        <is>
          <t>и3</t>
        </is>
      </c>
      <c r="H1337" s="402" t="inlineStr">
        <is>
          <t>Всего</t>
        </is>
      </c>
      <c r="I1337" s="402" t="n"/>
      <c r="J1337" s="402" t="n"/>
      <c r="K1337" s="402" t="n">
        <v>212</v>
      </c>
      <c r="L1337" s="402" t="n">
        <v>30</v>
      </c>
      <c r="M1337" s="402" t="n">
        <v>0</v>
      </c>
      <c r="N1337" s="402" t="inlineStr"/>
      <c r="O1337" s="402" t="n">
        <v>0</v>
      </c>
      <c r="P1337" s="402" t="n"/>
      <c r="Q1337" s="402" t="n"/>
      <c r="R1337" s="402" t="n"/>
      <c r="S1337" s="402" t="n"/>
      <c r="T1337" s="402" t="n"/>
      <c r="U1337" s="402" t="n"/>
      <c r="V1337" s="402" t="n"/>
      <c r="W1337" s="402" t="n">
        <v>0</v>
      </c>
      <c r="X1337" s="402" t="n">
        <v>1</v>
      </c>
      <c r="Y1337" s="402" t="n">
        <v>0</v>
      </c>
      <c r="Z1337" s="402" t="n"/>
      <c r="AA1337" s="402" t="n"/>
      <c r="AB1337" s="402" t="n"/>
    </row>
    <row r="1338"/>
    <row r="1339">
      <c r="A1339" s="399" t="n">
        <v>3</v>
      </c>
      <c r="B1339" s="399" t="n">
        <v>0</v>
      </c>
      <c r="C1339" s="399" t="n"/>
      <c r="D1339" s="399">
        <f>ROW(A1348)</f>
        <v/>
      </c>
      <c r="E1339" s="399" t="n"/>
      <c r="F1339" s="399" t="inlineStr">
        <is>
          <t>Новая локальная смета</t>
        </is>
      </c>
      <c r="G1339" s="399" t="inlineStr">
        <is>
          <t>Молодежная 12</t>
        </is>
      </c>
      <c r="H1339" s="399" t="inlineStr"/>
      <c r="I1339" s="399" t="n">
        <v>0</v>
      </c>
      <c r="J1339" s="399" t="inlineStr"/>
      <c r="K1339" s="399" t="n">
        <v>-1</v>
      </c>
      <c r="L1339" s="399" t="inlineStr">
        <is>
          <t>Новая локальная смета</t>
        </is>
      </c>
      <c r="M1339" s="399" t="inlineStr"/>
      <c r="N1339" s="399" t="n"/>
      <c r="O1339" s="399" t="n"/>
      <c r="P1339" s="399" t="n"/>
      <c r="Q1339" s="399" t="n"/>
      <c r="R1339" s="399" t="n"/>
      <c r="S1339" s="399" t="n">
        <v>0</v>
      </c>
      <c r="T1339" s="399" t="n"/>
      <c r="U1339" s="399" t="inlineStr"/>
      <c r="V1339" s="399" t="n">
        <v>0</v>
      </c>
      <c r="W1339" s="399" t="n"/>
      <c r="X1339" s="399" t="n"/>
      <c r="Y1339" s="399" t="n"/>
      <c r="Z1339" s="399" t="n"/>
      <c r="AA1339" s="399" t="n"/>
      <c r="AB1339" s="399" t="inlineStr"/>
      <c r="AC1339" s="399" t="inlineStr"/>
      <c r="AD1339" s="399" t="inlineStr"/>
      <c r="AE1339" s="399" t="inlineStr"/>
      <c r="AF1339" s="399" t="inlineStr"/>
      <c r="AG1339" s="399" t="inlineStr"/>
      <c r="AH1339" s="399" t="n"/>
      <c r="AI1339" s="399" t="n"/>
      <c r="AJ1339" s="399" t="n"/>
      <c r="AK1339" s="399" t="n"/>
      <c r="AL1339" s="399" t="n"/>
      <c r="AM1339" s="399" t="n"/>
      <c r="AN1339" s="399" t="n"/>
      <c r="AO1339" s="399" t="n"/>
      <c r="AP1339" s="399" t="inlineStr"/>
      <c r="AQ1339" s="399" t="inlineStr"/>
      <c r="AR1339" s="399" t="inlineStr"/>
      <c r="AS1339" s="399" t="n"/>
      <c r="AT1339" s="399" t="n"/>
      <c r="AU1339" s="399" t="n"/>
      <c r="AV1339" s="399" t="n"/>
      <c r="AW1339" s="399" t="n"/>
      <c r="AX1339" s="399" t="n"/>
      <c r="AY1339" s="399" t="n"/>
      <c r="AZ1339" s="399" t="inlineStr"/>
      <c r="BA1339" s="399" t="n"/>
      <c r="BB1339" s="399" t="inlineStr"/>
      <c r="BC1339" s="399" t="inlineStr"/>
      <c r="BD1339" s="399" t="inlineStr"/>
      <c r="BE1339" s="399" t="inlineStr"/>
      <c r="BF1339" s="399" t="inlineStr"/>
      <c r="BG1339" s="399" t="inlineStr"/>
      <c r="BH1339" s="399" t="inlineStr"/>
      <c r="BI1339" s="399" t="inlineStr"/>
      <c r="BJ1339" s="399" t="inlineStr"/>
      <c r="BK1339" s="399" t="inlineStr"/>
      <c r="BL1339" s="399" t="inlineStr"/>
      <c r="BM1339" s="399" t="inlineStr"/>
      <c r="BN1339" s="399" t="inlineStr"/>
      <c r="BO1339" s="399" t="inlineStr"/>
      <c r="BP1339" s="399" t="inlineStr"/>
      <c r="BQ1339" s="399" t="n"/>
      <c r="BR1339" s="399" t="n"/>
      <c r="BS1339" s="399" t="n"/>
      <c r="BT1339" s="399" t="n"/>
      <c r="BU1339" s="399" t="n"/>
      <c r="BV1339" s="399" t="n"/>
      <c r="BW1339" s="399" t="n"/>
      <c r="BX1339" s="399" t="n">
        <v>0</v>
      </c>
      <c r="BY1339" s="399" t="n"/>
      <c r="BZ1339" s="399" t="n"/>
      <c r="CA1339" s="399" t="n"/>
      <c r="CB1339" s="399" t="n"/>
      <c r="CC1339" s="399" t="n"/>
      <c r="CD1339" s="399" t="n"/>
      <c r="CE1339" s="399" t="n"/>
      <c r="CF1339" s="399" t="n">
        <v>0</v>
      </c>
      <c r="CG1339" s="399" t="n">
        <v>0</v>
      </c>
      <c r="CH1339" s="399" t="n"/>
      <c r="CI1339" s="399" t="inlineStr"/>
      <c r="CJ1339" s="399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400" t="n">
        <v>52</v>
      </c>
      <c r="B1341" s="400">
        <f>B1348</f>
        <v/>
      </c>
      <c r="C1341" s="400">
        <f>C1348</f>
        <v/>
      </c>
      <c r="D1341" s="400">
        <f>D1348</f>
        <v/>
      </c>
      <c r="E1341" s="400">
        <f>E1348</f>
        <v/>
      </c>
      <c r="F1341" s="400">
        <f>F1348</f>
        <v/>
      </c>
      <c r="G1341" s="400">
        <f>G1348</f>
        <v/>
      </c>
      <c r="H1341" s="400" t="n"/>
      <c r="I1341" s="400" t="n"/>
      <c r="J1341" s="400" t="n"/>
      <c r="K1341" s="400" t="n"/>
      <c r="L1341" s="400" t="n"/>
      <c r="M1341" s="400" t="n"/>
      <c r="N1341" s="400" t="n"/>
      <c r="O1341" s="400">
        <f>O1348</f>
        <v/>
      </c>
      <c r="P1341" s="400">
        <f>P1348</f>
        <v/>
      </c>
      <c r="Q1341" s="400">
        <f>Q1348</f>
        <v/>
      </c>
      <c r="R1341" s="400">
        <f>R1348</f>
        <v/>
      </c>
      <c r="S1341" s="400">
        <f>S1348</f>
        <v/>
      </c>
      <c r="T1341" s="400">
        <f>T1348</f>
        <v/>
      </c>
      <c r="U1341" s="400">
        <f>U1348</f>
        <v/>
      </c>
      <c r="V1341" s="400">
        <f>V1348</f>
        <v/>
      </c>
      <c r="W1341" s="400">
        <f>W1348</f>
        <v/>
      </c>
      <c r="X1341" s="400">
        <f>X1348</f>
        <v/>
      </c>
      <c r="Y1341" s="400">
        <f>Y1348</f>
        <v/>
      </c>
      <c r="Z1341" s="400">
        <f>Z1348</f>
        <v/>
      </c>
      <c r="AA1341" s="400">
        <f>AA1348</f>
        <v/>
      </c>
      <c r="AB1341" s="400">
        <f>AB1348</f>
        <v/>
      </c>
      <c r="AC1341" s="400">
        <f>AC1348</f>
        <v/>
      </c>
      <c r="AD1341" s="400">
        <f>AD1348</f>
        <v/>
      </c>
      <c r="AE1341" s="400">
        <f>AE1348</f>
        <v/>
      </c>
      <c r="AF1341" s="400">
        <f>AF1348</f>
        <v/>
      </c>
      <c r="AG1341" s="400">
        <f>AG1348</f>
        <v/>
      </c>
      <c r="AH1341" s="400">
        <f>AH1348</f>
        <v/>
      </c>
      <c r="AI1341" s="400">
        <f>AI1348</f>
        <v/>
      </c>
      <c r="AJ1341" s="400">
        <f>AJ1348</f>
        <v/>
      </c>
      <c r="AK1341" s="400">
        <f>AK1348</f>
        <v/>
      </c>
      <c r="AL1341" s="400">
        <f>AL1348</f>
        <v/>
      </c>
      <c r="AM1341" s="400">
        <f>AM1348</f>
        <v/>
      </c>
      <c r="AN1341" s="400">
        <f>AN1348</f>
        <v/>
      </c>
      <c r="AO1341" s="400">
        <f>AO1348</f>
        <v/>
      </c>
      <c r="AP1341" s="400">
        <f>AP1348</f>
        <v/>
      </c>
      <c r="AQ1341" s="400">
        <f>AQ1348</f>
        <v/>
      </c>
      <c r="AR1341" s="400">
        <f>AR1348</f>
        <v/>
      </c>
      <c r="AS1341" s="400">
        <f>AS1348</f>
        <v/>
      </c>
      <c r="AT1341" s="400">
        <f>AT1348</f>
        <v/>
      </c>
      <c r="AU1341" s="400">
        <f>AU1348</f>
        <v/>
      </c>
      <c r="AV1341" s="400">
        <f>AV1348</f>
        <v/>
      </c>
      <c r="AW1341" s="400">
        <f>AW1348</f>
        <v/>
      </c>
      <c r="AX1341" s="400">
        <f>AX1348</f>
        <v/>
      </c>
      <c r="AY1341" s="400">
        <f>AY1348</f>
        <v/>
      </c>
      <c r="AZ1341" s="400">
        <f>AZ1348</f>
        <v/>
      </c>
      <c r="BA1341" s="400">
        <f>BA1348</f>
        <v/>
      </c>
      <c r="BB1341" s="400">
        <f>BB1348</f>
        <v/>
      </c>
      <c r="BC1341" s="400">
        <f>BC1348</f>
        <v/>
      </c>
      <c r="BD1341" s="400">
        <f>BD1348</f>
        <v/>
      </c>
      <c r="BE1341" s="400">
        <f>BE1348</f>
        <v/>
      </c>
      <c r="BF1341" s="400">
        <f>BF1348</f>
        <v/>
      </c>
      <c r="BG1341" s="400">
        <f>BG1348</f>
        <v/>
      </c>
      <c r="BH1341" s="400">
        <f>BH1348</f>
        <v/>
      </c>
      <c r="BI1341" s="400">
        <f>BI1348</f>
        <v/>
      </c>
      <c r="BJ1341" s="400">
        <f>BJ1348</f>
        <v/>
      </c>
      <c r="BK1341" s="400">
        <f>BK1348</f>
        <v/>
      </c>
      <c r="BL1341" s="400">
        <f>BL1348</f>
        <v/>
      </c>
      <c r="BM1341" s="400">
        <f>BM1348</f>
        <v/>
      </c>
      <c r="BN1341" s="400">
        <f>BN1348</f>
        <v/>
      </c>
      <c r="BO1341" s="400">
        <f>BO1348</f>
        <v/>
      </c>
      <c r="BP1341" s="400">
        <f>BP1348</f>
        <v/>
      </c>
      <c r="BQ1341" s="400">
        <f>BQ1348</f>
        <v/>
      </c>
      <c r="BR1341" s="400">
        <f>BR1348</f>
        <v/>
      </c>
      <c r="BS1341" s="400">
        <f>BS1348</f>
        <v/>
      </c>
      <c r="BT1341" s="400">
        <f>BT1348</f>
        <v/>
      </c>
      <c r="BU1341" s="400">
        <f>BU1348</f>
        <v/>
      </c>
      <c r="BV1341" s="400">
        <f>BV1348</f>
        <v/>
      </c>
      <c r="BW1341" s="400">
        <f>BW1348</f>
        <v/>
      </c>
      <c r="BX1341" s="400">
        <f>BX1348</f>
        <v/>
      </c>
      <c r="BY1341" s="400">
        <f>BY1348</f>
        <v/>
      </c>
      <c r="BZ1341" s="400">
        <f>BZ1348</f>
        <v/>
      </c>
      <c r="CA1341" s="400">
        <f>CA1348</f>
        <v/>
      </c>
      <c r="CB1341" s="400">
        <f>CB1348</f>
        <v/>
      </c>
      <c r="CC1341" s="400">
        <f>CC1348</f>
        <v/>
      </c>
      <c r="CD1341" s="400">
        <f>CD1348</f>
        <v/>
      </c>
      <c r="CE1341" s="400">
        <f>CE1348</f>
        <v/>
      </c>
      <c r="CF1341" s="400">
        <f>CF1348</f>
        <v/>
      </c>
      <c r="CG1341" s="400">
        <f>CG1348</f>
        <v/>
      </c>
      <c r="CH1341" s="400">
        <f>CH1348</f>
        <v/>
      </c>
      <c r="CI1341" s="400">
        <f>CI1348</f>
        <v/>
      </c>
      <c r="CJ1341" s="400">
        <f>CJ1348</f>
        <v/>
      </c>
      <c r="CK1341" s="400">
        <f>CK1348</f>
        <v/>
      </c>
      <c r="CL1341" s="400">
        <f>CL1348</f>
        <v/>
      </c>
      <c r="CM1341" s="400">
        <f>CM1348</f>
        <v/>
      </c>
      <c r="CN1341" s="400">
        <f>CN1348</f>
        <v/>
      </c>
      <c r="CO1341" s="400">
        <f>CO1348</f>
        <v/>
      </c>
      <c r="CP1341" s="400">
        <f>CP1348</f>
        <v/>
      </c>
      <c r="CQ1341" s="400">
        <f>CQ1348</f>
        <v/>
      </c>
      <c r="CR1341" s="400">
        <f>CR1348</f>
        <v/>
      </c>
      <c r="CS1341" s="400">
        <f>CS1348</f>
        <v/>
      </c>
      <c r="CT1341" s="400">
        <f>CT1348</f>
        <v/>
      </c>
      <c r="CU1341" s="400">
        <f>CU1348</f>
        <v/>
      </c>
      <c r="CV1341" s="400">
        <f>CV1348</f>
        <v/>
      </c>
      <c r="CW1341" s="400">
        <f>CW1348</f>
        <v/>
      </c>
      <c r="CX1341" s="400">
        <f>CX1348</f>
        <v/>
      </c>
      <c r="CY1341" s="400">
        <f>CY1348</f>
        <v/>
      </c>
      <c r="CZ1341" s="400">
        <f>CZ1348</f>
        <v/>
      </c>
      <c r="DA1341" s="400">
        <f>DA1348</f>
        <v/>
      </c>
      <c r="DB1341" s="400">
        <f>DB1348</f>
        <v/>
      </c>
      <c r="DC1341" s="400">
        <f>DC1348</f>
        <v/>
      </c>
      <c r="DD1341" s="400">
        <f>DD1348</f>
        <v/>
      </c>
      <c r="DE1341" s="400">
        <f>DE1348</f>
        <v/>
      </c>
      <c r="DF1341" s="400">
        <f>DF1348</f>
        <v/>
      </c>
      <c r="DG1341" s="401">
        <f>DG1348</f>
        <v/>
      </c>
      <c r="DH1341" s="401">
        <f>DH1348</f>
        <v/>
      </c>
      <c r="DI1341" s="401">
        <f>DI1348</f>
        <v/>
      </c>
      <c r="DJ1341" s="401">
        <f>DJ1348</f>
        <v/>
      </c>
      <c r="DK1341" s="401">
        <f>DK1348</f>
        <v/>
      </c>
      <c r="DL1341" s="401">
        <f>DL1348</f>
        <v/>
      </c>
      <c r="DM1341" s="401">
        <f>DM1348</f>
        <v/>
      </c>
      <c r="DN1341" s="401">
        <f>DN1348</f>
        <v/>
      </c>
      <c r="DO1341" s="401">
        <f>DO1348</f>
        <v/>
      </c>
      <c r="DP1341" s="401">
        <f>DP1348</f>
        <v/>
      </c>
      <c r="DQ1341" s="401">
        <f>DQ1348</f>
        <v/>
      </c>
      <c r="DR1341" s="401">
        <f>DR1348</f>
        <v/>
      </c>
      <c r="DS1341" s="401">
        <f>DS1348</f>
        <v/>
      </c>
      <c r="DT1341" s="401">
        <f>DT1348</f>
        <v/>
      </c>
      <c r="DU1341" s="401">
        <f>DU1348</f>
        <v/>
      </c>
      <c r="DV1341" s="401">
        <f>DV1348</f>
        <v/>
      </c>
      <c r="DW1341" s="401">
        <f>DW1348</f>
        <v/>
      </c>
      <c r="DX1341" s="401">
        <f>DX1348</f>
        <v/>
      </c>
      <c r="DY1341" s="401">
        <f>DY1348</f>
        <v/>
      </c>
      <c r="DZ1341" s="401">
        <f>DZ1348</f>
        <v/>
      </c>
      <c r="EA1341" s="401">
        <f>EA1348</f>
        <v/>
      </c>
      <c r="EB1341" s="401">
        <f>EB1348</f>
        <v/>
      </c>
      <c r="EC1341" s="401">
        <f>EC1348</f>
        <v/>
      </c>
      <c r="ED1341" s="401">
        <f>ED1348</f>
        <v/>
      </c>
      <c r="EE1341" s="401">
        <f>EE1348</f>
        <v/>
      </c>
      <c r="EF1341" s="401">
        <f>EF1348</f>
        <v/>
      </c>
      <c r="EG1341" s="401">
        <f>EG1348</f>
        <v/>
      </c>
      <c r="EH1341" s="401">
        <f>EH1348</f>
        <v/>
      </c>
      <c r="EI1341" s="401">
        <f>EI1348</f>
        <v/>
      </c>
      <c r="EJ1341" s="401">
        <f>EJ1348</f>
        <v/>
      </c>
      <c r="EK1341" s="401">
        <f>EK1348</f>
        <v/>
      </c>
      <c r="EL1341" s="401">
        <f>EL1348</f>
        <v/>
      </c>
      <c r="EM1341" s="401">
        <f>EM1348</f>
        <v/>
      </c>
      <c r="EN1341" s="401">
        <f>EN1348</f>
        <v/>
      </c>
      <c r="EO1341" s="401">
        <f>EO1348</f>
        <v/>
      </c>
      <c r="EP1341" s="401">
        <f>EP1348</f>
        <v/>
      </c>
      <c r="EQ1341" s="401">
        <f>EQ1348</f>
        <v/>
      </c>
      <c r="ER1341" s="401">
        <f>ER1348</f>
        <v/>
      </c>
      <c r="ES1341" s="401">
        <f>ES1348</f>
        <v/>
      </c>
      <c r="ET1341" s="401">
        <f>ET1348</f>
        <v/>
      </c>
      <c r="EU1341" s="401">
        <f>EU1348</f>
        <v/>
      </c>
      <c r="EV1341" s="401">
        <f>EV1348</f>
        <v/>
      </c>
      <c r="EW1341" s="401">
        <f>EW1348</f>
        <v/>
      </c>
      <c r="EX1341" s="401">
        <f>EX1348</f>
        <v/>
      </c>
      <c r="EY1341" s="401">
        <f>EY1348</f>
        <v/>
      </c>
      <c r="EZ1341" s="401">
        <f>EZ1348</f>
        <v/>
      </c>
      <c r="FA1341" s="401">
        <f>FA1348</f>
        <v/>
      </c>
      <c r="FB1341" s="401">
        <f>FB1348</f>
        <v/>
      </c>
      <c r="FC1341" s="401">
        <f>FC1348</f>
        <v/>
      </c>
      <c r="FD1341" s="401">
        <f>FD1348</f>
        <v/>
      </c>
      <c r="FE1341" s="401">
        <f>FE1348</f>
        <v/>
      </c>
      <c r="FF1341" s="401">
        <f>FF1348</f>
        <v/>
      </c>
      <c r="FG1341" s="401">
        <f>FG1348</f>
        <v/>
      </c>
      <c r="FH1341" s="401">
        <f>FH1348</f>
        <v/>
      </c>
      <c r="FI1341" s="401">
        <f>FI1348</f>
        <v/>
      </c>
      <c r="FJ1341" s="401">
        <f>FJ1348</f>
        <v/>
      </c>
      <c r="FK1341" s="401">
        <f>FK1348</f>
        <v/>
      </c>
      <c r="FL1341" s="401">
        <f>FL1348</f>
        <v/>
      </c>
      <c r="FM1341" s="401">
        <f>FM1348</f>
        <v/>
      </c>
      <c r="FN1341" s="401">
        <f>FN1348</f>
        <v/>
      </c>
      <c r="FO1341" s="401">
        <f>FO1348</f>
        <v/>
      </c>
      <c r="FP1341" s="401">
        <f>FP1348</f>
        <v/>
      </c>
      <c r="FQ1341" s="401">
        <f>FQ1348</f>
        <v/>
      </c>
      <c r="FR1341" s="401">
        <f>FR1348</f>
        <v/>
      </c>
      <c r="FS1341" s="401">
        <f>FS1348</f>
        <v/>
      </c>
      <c r="FT1341" s="401">
        <f>FT1348</f>
        <v/>
      </c>
      <c r="FU1341" s="401">
        <f>FU1348</f>
        <v/>
      </c>
      <c r="FV1341" s="401">
        <f>FV1348</f>
        <v/>
      </c>
      <c r="FW1341" s="401">
        <f>FW1348</f>
        <v/>
      </c>
      <c r="FX1341" s="401">
        <f>FX1348</f>
        <v/>
      </c>
      <c r="FY1341" s="401">
        <f>FY1348</f>
        <v/>
      </c>
      <c r="FZ1341" s="401">
        <f>FZ1348</f>
        <v/>
      </c>
      <c r="GA1341" s="401">
        <f>GA1348</f>
        <v/>
      </c>
      <c r="GB1341" s="401">
        <f>GB1348</f>
        <v/>
      </c>
      <c r="GC1341" s="401">
        <f>GC1348</f>
        <v/>
      </c>
      <c r="GD1341" s="401">
        <f>GD1348</f>
        <v/>
      </c>
      <c r="GE1341" s="401">
        <f>GE1348</f>
        <v/>
      </c>
      <c r="GF1341" s="401">
        <f>GF1348</f>
        <v/>
      </c>
      <c r="GG1341" s="401">
        <f>GG1348</f>
        <v/>
      </c>
      <c r="GH1341" s="401">
        <f>GH1348</f>
        <v/>
      </c>
      <c r="GI1341" s="401">
        <f>GI1348</f>
        <v/>
      </c>
      <c r="GJ1341" s="401">
        <f>GJ1348</f>
        <v/>
      </c>
      <c r="GK1341" s="401">
        <f>GK1348</f>
        <v/>
      </c>
      <c r="GL1341" s="401">
        <f>GL1348</f>
        <v/>
      </c>
      <c r="GM1341" s="401">
        <f>GM1348</f>
        <v/>
      </c>
      <c r="GN1341" s="401">
        <f>GN1348</f>
        <v/>
      </c>
      <c r="GO1341" s="401">
        <f>GO1348</f>
        <v/>
      </c>
      <c r="GP1341" s="401">
        <f>GP1348</f>
        <v/>
      </c>
      <c r="GQ1341" s="401">
        <f>GQ1348</f>
        <v/>
      </c>
      <c r="GR1341" s="401">
        <f>GR1348</f>
        <v/>
      </c>
      <c r="GS1341" s="401">
        <f>GS1348</f>
        <v/>
      </c>
      <c r="GT1341" s="401">
        <f>GT1348</f>
        <v/>
      </c>
      <c r="GU1341" s="401">
        <f>GU1348</f>
        <v/>
      </c>
      <c r="GV1341" s="401">
        <f>GV1348</f>
        <v/>
      </c>
      <c r="GW1341" s="401">
        <f>GW1348</f>
        <v/>
      </c>
      <c r="GX1341" s="401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400" t="n">
        <v>51</v>
      </c>
      <c r="B1348" s="400">
        <f>B1339</f>
        <v/>
      </c>
      <c r="C1348" s="400">
        <f>A1339</f>
        <v/>
      </c>
      <c r="D1348" s="400">
        <f>ROW(A1339)</f>
        <v/>
      </c>
      <c r="E1348" s="400" t="n"/>
      <c r="F1348" s="400">
        <f>IF(F1339&lt;&gt;"",F1339,"")</f>
        <v/>
      </c>
      <c r="G1348" s="400">
        <f>IF(G1339&lt;&gt;"",G1339,"")</f>
        <v/>
      </c>
      <c r="H1348" s="400" t="n">
        <v>0</v>
      </c>
      <c r="I1348" s="400" t="n"/>
      <c r="J1348" s="400" t="n"/>
      <c r="K1348" s="400" t="n"/>
      <c r="L1348" s="400" t="n"/>
      <c r="M1348" s="400" t="n"/>
      <c r="N1348" s="400" t="n"/>
      <c r="O1348" s="400" t="n">
        <v>0</v>
      </c>
      <c r="P1348" s="400" t="n">
        <v>0</v>
      </c>
      <c r="Q1348" s="400" t="n">
        <v>0</v>
      </c>
      <c r="R1348" s="400" t="n">
        <v>0</v>
      </c>
      <c r="S1348" s="400" t="n">
        <v>0</v>
      </c>
      <c r="T1348" s="400" t="n">
        <v>0</v>
      </c>
      <c r="U1348" s="400" t="n">
        <v>0</v>
      </c>
      <c r="V1348" s="400" t="n">
        <v>0</v>
      </c>
      <c r="W1348" s="400" t="n">
        <v>0</v>
      </c>
      <c r="X1348" s="400" t="n">
        <v>0</v>
      </c>
      <c r="Y1348" s="400" t="n">
        <v>0</v>
      </c>
      <c r="Z1348" s="400" t="n"/>
      <c r="AA1348" s="400" t="n"/>
      <c r="AB1348" s="400" t="n"/>
      <c r="AC1348" s="400" t="n"/>
      <c r="AD1348" s="400" t="n"/>
      <c r="AE1348" s="400" t="n"/>
      <c r="AF1348" s="400" t="n"/>
      <c r="AG1348" s="400" t="n"/>
      <c r="AH1348" s="400" t="n"/>
      <c r="AI1348" s="400" t="n"/>
      <c r="AJ1348" s="400" t="n"/>
      <c r="AK1348" s="400" t="n"/>
      <c r="AL1348" s="400" t="n"/>
      <c r="AM1348" s="400" t="n"/>
      <c r="AN1348" s="400" t="n"/>
      <c r="AO1348" s="400">
        <f>ROUND(BX1348,0)</f>
        <v/>
      </c>
      <c r="AP1348" s="400">
        <f>ROUND(BY1348,0)</f>
        <v/>
      </c>
      <c r="AQ1348" s="400">
        <f>ROUND(BZ1348,0)</f>
        <v/>
      </c>
      <c r="AR1348" s="400">
        <f>ROUND(CA1348,0)</f>
        <v/>
      </c>
      <c r="AS1348" s="400">
        <f>ROUND(CB1348,0)</f>
        <v/>
      </c>
      <c r="AT1348" s="400">
        <f>ROUND(CC1348,0)</f>
        <v/>
      </c>
      <c r="AU1348" s="400">
        <f>ROUND(CD1348,0)</f>
        <v/>
      </c>
      <c r="AV1348" s="400">
        <f>ROUND(CE1348,0)</f>
        <v/>
      </c>
      <c r="AW1348" s="400">
        <f>ROUND(CF1348,0)</f>
        <v/>
      </c>
      <c r="AX1348" s="400">
        <f>ROUND(CG1348,0)</f>
        <v/>
      </c>
      <c r="AY1348" s="400">
        <f>ROUND(CH1348,0)</f>
        <v/>
      </c>
      <c r="AZ1348" s="400">
        <f>ROUND(CI1348,0)</f>
        <v/>
      </c>
      <c r="BA1348" s="400">
        <f>ROUND(CJ1348,0)</f>
        <v/>
      </c>
      <c r="BB1348" s="400">
        <f>ROUND(CK1348,0)</f>
        <v/>
      </c>
      <c r="BC1348" s="400">
        <f>ROUND(CL1348,0)</f>
        <v/>
      </c>
      <c r="BD1348" s="400">
        <f>ROUND(CM1348,0)</f>
        <v/>
      </c>
      <c r="BE1348" s="400" t="n"/>
      <c r="BF1348" s="400" t="n"/>
      <c r="BG1348" s="400" t="n"/>
      <c r="BH1348" s="400" t="n"/>
      <c r="BI1348" s="400" t="n"/>
      <c r="BJ1348" s="400" t="n"/>
      <c r="BK1348" s="400" t="n"/>
      <c r="BL1348" s="400" t="n"/>
      <c r="BM1348" s="400" t="n"/>
      <c r="BN1348" s="400" t="n"/>
      <c r="BO1348" s="400" t="n"/>
      <c r="BP1348" s="400" t="n"/>
      <c r="BQ1348" s="400" t="n"/>
      <c r="BR1348" s="400" t="n"/>
      <c r="BS1348" s="400" t="n"/>
      <c r="BT1348" s="400" t="n"/>
      <c r="BU1348" s="400" t="n"/>
      <c r="BV1348" s="400" t="n"/>
      <c r="BW1348" s="400" t="n"/>
      <c r="BX1348" s="400" t="n"/>
      <c r="BY1348" s="400" t="n"/>
      <c r="BZ1348" s="400" t="n"/>
      <c r="CA1348" s="400" t="n"/>
      <c r="CB1348" s="400" t="n"/>
      <c r="CC1348" s="400" t="n"/>
      <c r="CD1348" s="400" t="n"/>
      <c r="CE1348" s="400" t="n"/>
      <c r="CF1348" s="400" t="n"/>
      <c r="CG1348" s="400" t="n"/>
      <c r="CH1348" s="400" t="n"/>
      <c r="CI1348" s="400" t="n"/>
      <c r="CJ1348" s="400" t="n"/>
      <c r="CK1348" s="400" t="n"/>
      <c r="CL1348" s="400" t="n"/>
      <c r="CM1348" s="400" t="n"/>
      <c r="CN1348" s="400" t="n"/>
      <c r="CO1348" s="400" t="n"/>
      <c r="CP1348" s="400" t="n"/>
      <c r="CQ1348" s="400" t="n"/>
      <c r="CR1348" s="400" t="n"/>
      <c r="CS1348" s="400" t="n"/>
      <c r="CT1348" s="400" t="n"/>
      <c r="CU1348" s="400" t="n"/>
      <c r="CV1348" s="400" t="n"/>
      <c r="CW1348" s="400" t="n"/>
      <c r="CX1348" s="400" t="n"/>
      <c r="CY1348" s="400" t="n"/>
      <c r="CZ1348" s="400" t="n"/>
      <c r="DA1348" s="400" t="n"/>
      <c r="DB1348" s="400" t="n"/>
      <c r="DC1348" s="400" t="n"/>
      <c r="DD1348" s="400" t="n"/>
      <c r="DE1348" s="400" t="n"/>
      <c r="DF1348" s="400" t="n"/>
      <c r="DG1348" s="401" t="n"/>
      <c r="DH1348" s="401" t="n"/>
      <c r="DI1348" s="401" t="n"/>
      <c r="DJ1348" s="401" t="n"/>
      <c r="DK1348" s="401" t="n"/>
      <c r="DL1348" s="401" t="n"/>
      <c r="DM1348" s="401" t="n"/>
      <c r="DN1348" s="401" t="n"/>
      <c r="DO1348" s="401" t="n"/>
      <c r="DP1348" s="401" t="n"/>
      <c r="DQ1348" s="401" t="n"/>
      <c r="DR1348" s="401" t="n"/>
      <c r="DS1348" s="401" t="n"/>
      <c r="DT1348" s="401" t="n"/>
      <c r="DU1348" s="401" t="n"/>
      <c r="DV1348" s="401" t="n"/>
      <c r="DW1348" s="401" t="n"/>
      <c r="DX1348" s="401" t="n"/>
      <c r="DY1348" s="401" t="n"/>
      <c r="DZ1348" s="401" t="n"/>
      <c r="EA1348" s="401" t="n"/>
      <c r="EB1348" s="401" t="n"/>
      <c r="EC1348" s="401" t="n"/>
      <c r="ED1348" s="401" t="n"/>
      <c r="EE1348" s="401" t="n"/>
      <c r="EF1348" s="401" t="n"/>
      <c r="EG1348" s="401" t="n"/>
      <c r="EH1348" s="401" t="n"/>
      <c r="EI1348" s="401" t="n"/>
      <c r="EJ1348" s="401" t="n"/>
      <c r="EK1348" s="401" t="n"/>
      <c r="EL1348" s="401" t="n"/>
      <c r="EM1348" s="401" t="n"/>
      <c r="EN1348" s="401" t="n"/>
      <c r="EO1348" s="401" t="n"/>
      <c r="EP1348" s="401" t="n"/>
      <c r="EQ1348" s="401" t="n"/>
      <c r="ER1348" s="401" t="n"/>
      <c r="ES1348" s="401" t="n"/>
      <c r="ET1348" s="401" t="n"/>
      <c r="EU1348" s="401" t="n"/>
      <c r="EV1348" s="401" t="n"/>
      <c r="EW1348" s="401" t="n"/>
      <c r="EX1348" s="401" t="n"/>
      <c r="EY1348" s="401" t="n"/>
      <c r="EZ1348" s="401" t="n"/>
      <c r="FA1348" s="401" t="n"/>
      <c r="FB1348" s="401" t="n"/>
      <c r="FC1348" s="401" t="n"/>
      <c r="FD1348" s="401" t="n"/>
      <c r="FE1348" s="401" t="n"/>
      <c r="FF1348" s="401" t="n"/>
      <c r="FG1348" s="401" t="n"/>
      <c r="FH1348" s="401" t="n"/>
      <c r="FI1348" s="401" t="n"/>
      <c r="FJ1348" s="401" t="n"/>
      <c r="FK1348" s="401" t="n"/>
      <c r="FL1348" s="401" t="n"/>
      <c r="FM1348" s="401" t="n"/>
      <c r="FN1348" s="401" t="n"/>
      <c r="FO1348" s="401" t="n"/>
      <c r="FP1348" s="401" t="n"/>
      <c r="FQ1348" s="401" t="n"/>
      <c r="FR1348" s="401" t="n"/>
      <c r="FS1348" s="401" t="n"/>
      <c r="FT1348" s="401" t="n"/>
      <c r="FU1348" s="401" t="n"/>
      <c r="FV1348" s="401" t="n"/>
      <c r="FW1348" s="401" t="n"/>
      <c r="FX1348" s="401" t="n"/>
      <c r="FY1348" s="401" t="n"/>
      <c r="FZ1348" s="401" t="n"/>
      <c r="GA1348" s="401" t="n"/>
      <c r="GB1348" s="401" t="n"/>
      <c r="GC1348" s="401" t="n"/>
      <c r="GD1348" s="401" t="n"/>
      <c r="GE1348" s="401" t="n"/>
      <c r="GF1348" s="401" t="n"/>
      <c r="GG1348" s="401" t="n"/>
      <c r="GH1348" s="401" t="n"/>
      <c r="GI1348" s="401" t="n"/>
      <c r="GJ1348" s="401" t="n"/>
      <c r="GK1348" s="401" t="n"/>
      <c r="GL1348" s="401" t="n"/>
      <c r="GM1348" s="401" t="n"/>
      <c r="GN1348" s="401" t="n"/>
      <c r="GO1348" s="401" t="n"/>
      <c r="GP1348" s="401" t="n"/>
      <c r="GQ1348" s="401" t="n"/>
      <c r="GR1348" s="401" t="n"/>
      <c r="GS1348" s="401" t="n"/>
      <c r="GT1348" s="401" t="n"/>
      <c r="GU1348" s="401" t="n"/>
      <c r="GV1348" s="401" t="n"/>
      <c r="GW1348" s="401" t="n"/>
      <c r="GX1348" s="401" t="n">
        <v>0</v>
      </c>
    </row>
    <row r="1349"/>
    <row r="1350">
      <c r="A1350" s="402" t="n">
        <v>50</v>
      </c>
      <c r="B1350" s="402" t="n">
        <v>0</v>
      </c>
      <c r="C1350" s="402" t="n">
        <v>0</v>
      </c>
      <c r="D1350" s="402" t="n">
        <v>1</v>
      </c>
      <c r="E1350" s="402" t="n">
        <v>201</v>
      </c>
      <c r="F1350" s="402">
        <f>ROUND(Source!O1348,O1350)</f>
        <v/>
      </c>
      <c r="G1350" s="402" t="inlineStr">
        <is>
          <t>ПЗ</t>
        </is>
      </c>
      <c r="H1350" s="402" t="inlineStr">
        <is>
          <t>Прямые затраты</t>
        </is>
      </c>
      <c r="I1350" s="402" t="n"/>
      <c r="J1350" s="402" t="n"/>
      <c r="K1350" s="402" t="n">
        <v>201</v>
      </c>
      <c r="L1350" s="402" t="n">
        <v>1</v>
      </c>
      <c r="M1350" s="402" t="n">
        <v>3</v>
      </c>
      <c r="N1350" s="402" t="inlineStr"/>
      <c r="O1350" s="402" t="n">
        <v>0</v>
      </c>
      <c r="P1350" s="402" t="n"/>
      <c r="Q1350" s="402" t="n"/>
      <c r="R1350" s="402" t="n"/>
      <c r="S1350" s="402" t="n"/>
      <c r="T1350" s="402" t="n"/>
      <c r="U1350" s="402" t="n"/>
      <c r="V1350" s="402" t="n"/>
      <c r="W1350" s="402" t="n">
        <v>0</v>
      </c>
      <c r="X1350" s="402" t="n">
        <v>1</v>
      </c>
      <c r="Y1350" s="402" t="n">
        <v>0</v>
      </c>
      <c r="Z1350" s="402" t="n"/>
      <c r="AA1350" s="402" t="n"/>
      <c r="AB1350" s="402" t="n"/>
    </row>
    <row r="1351">
      <c r="A1351" s="402" t="n">
        <v>50</v>
      </c>
      <c r="B1351" s="402" t="n">
        <v>0</v>
      </c>
      <c r="C1351" s="402" t="n">
        <v>0</v>
      </c>
      <c r="D1351" s="402" t="n">
        <v>1</v>
      </c>
      <c r="E1351" s="402" t="n">
        <v>202</v>
      </c>
      <c r="F1351" s="402">
        <f>ROUND(Source!P1348,O1351)</f>
        <v/>
      </c>
      <c r="G1351" s="402" t="inlineStr">
        <is>
          <t>СтМатОб</t>
        </is>
      </c>
      <c r="H1351" s="402" t="inlineStr">
        <is>
          <t>Стоимость материальных ресурсов (всего)</t>
        </is>
      </c>
      <c r="I1351" s="402" t="n"/>
      <c r="J1351" s="402" t="n"/>
      <c r="K1351" s="402" t="n">
        <v>202</v>
      </c>
      <c r="L1351" s="402" t="n">
        <v>2</v>
      </c>
      <c r="M1351" s="402" t="n">
        <v>3</v>
      </c>
      <c r="N1351" s="402" t="inlineStr"/>
      <c r="O1351" s="402" t="n">
        <v>0</v>
      </c>
      <c r="P1351" s="402" t="n"/>
      <c r="Q1351" s="402" t="n"/>
      <c r="R1351" s="402" t="n"/>
      <c r="S1351" s="402" t="n"/>
      <c r="T1351" s="402" t="n"/>
      <c r="U1351" s="402" t="n"/>
      <c r="V1351" s="402" t="n"/>
      <c r="W1351" s="402" t="n">
        <v>0</v>
      </c>
      <c r="X1351" s="402" t="n">
        <v>1</v>
      </c>
      <c r="Y1351" s="402" t="n">
        <v>0</v>
      </c>
      <c r="Z1351" s="402" t="n"/>
      <c r="AA1351" s="402" t="n"/>
      <c r="AB1351" s="402" t="n"/>
    </row>
    <row r="1352">
      <c r="A1352" s="402" t="n">
        <v>50</v>
      </c>
      <c r="B1352" s="402" t="n">
        <v>0</v>
      </c>
      <c r="C1352" s="402" t="n">
        <v>0</v>
      </c>
      <c r="D1352" s="402" t="n">
        <v>1</v>
      </c>
      <c r="E1352" s="402" t="n">
        <v>222</v>
      </c>
      <c r="F1352" s="402">
        <f>ROUND(Source!AO1348,O1352)</f>
        <v/>
      </c>
      <c r="G1352" s="402" t="inlineStr">
        <is>
          <t>СтМатОбЗак</t>
        </is>
      </c>
      <c r="H1352" s="402" t="inlineStr">
        <is>
          <t>Стоимость материалов и оборудования заказчика</t>
        </is>
      </c>
      <c r="I1352" s="402" t="n"/>
      <c r="J1352" s="402" t="n"/>
      <c r="K1352" s="402" t="n">
        <v>222</v>
      </c>
      <c r="L1352" s="402" t="n">
        <v>3</v>
      </c>
      <c r="M1352" s="402" t="n">
        <v>3</v>
      </c>
      <c r="N1352" s="402" t="inlineStr"/>
      <c r="O1352" s="402" t="n">
        <v>0</v>
      </c>
      <c r="P1352" s="402" t="n"/>
      <c r="Q1352" s="402" t="n"/>
      <c r="R1352" s="402" t="n"/>
      <c r="S1352" s="402" t="n"/>
      <c r="T1352" s="402" t="n"/>
      <c r="U1352" s="402" t="n"/>
      <c r="V1352" s="402" t="n"/>
      <c r="W1352" s="402" t="n">
        <v>0</v>
      </c>
      <c r="X1352" s="402" t="n">
        <v>1</v>
      </c>
      <c r="Y1352" s="402" t="n">
        <v>0</v>
      </c>
      <c r="Z1352" s="402" t="n"/>
      <c r="AA1352" s="402" t="n"/>
      <c r="AB1352" s="402" t="n"/>
    </row>
    <row r="1353">
      <c r="A1353" s="402" t="n">
        <v>50</v>
      </c>
      <c r="B1353" s="402" t="n">
        <v>0</v>
      </c>
      <c r="C1353" s="402" t="n">
        <v>0</v>
      </c>
      <c r="D1353" s="402" t="n">
        <v>1</v>
      </c>
      <c r="E1353" s="402" t="n">
        <v>225</v>
      </c>
      <c r="F1353" s="402">
        <f>ROUND(Source!AV1348,O1353)</f>
        <v/>
      </c>
      <c r="G1353" s="402" t="inlineStr">
        <is>
          <t>СтМатОбПод</t>
        </is>
      </c>
      <c r="H1353" s="402" t="inlineStr">
        <is>
          <t>Стоимость материалов и оборудования подрядчика</t>
        </is>
      </c>
      <c r="I1353" s="402" t="n"/>
      <c r="J1353" s="402" t="n"/>
      <c r="K1353" s="402" t="n">
        <v>225</v>
      </c>
      <c r="L1353" s="402" t="n">
        <v>4</v>
      </c>
      <c r="M1353" s="402" t="n">
        <v>3</v>
      </c>
      <c r="N1353" s="402" t="inlineStr"/>
      <c r="O1353" s="402" t="n">
        <v>0</v>
      </c>
      <c r="P1353" s="402" t="n"/>
      <c r="Q1353" s="402" t="n"/>
      <c r="R1353" s="402" t="n"/>
      <c r="S1353" s="402" t="n"/>
      <c r="T1353" s="402" t="n"/>
      <c r="U1353" s="402" t="n"/>
      <c r="V1353" s="402" t="n"/>
      <c r="W1353" s="402" t="n">
        <v>0</v>
      </c>
      <c r="X1353" s="402" t="n">
        <v>1</v>
      </c>
      <c r="Y1353" s="402" t="n">
        <v>0</v>
      </c>
      <c r="Z1353" s="402" t="n"/>
      <c r="AA1353" s="402" t="n"/>
      <c r="AB1353" s="402" t="n"/>
    </row>
    <row r="1354">
      <c r="A1354" s="402" t="n">
        <v>50</v>
      </c>
      <c r="B1354" s="402" t="n">
        <v>0</v>
      </c>
      <c r="C1354" s="402" t="n">
        <v>0</v>
      </c>
      <c r="D1354" s="402" t="n">
        <v>1</v>
      </c>
      <c r="E1354" s="402" t="n">
        <v>226</v>
      </c>
      <c r="F1354" s="402">
        <f>ROUND(Source!AW1348,O1354)</f>
        <v/>
      </c>
      <c r="G1354" s="402" t="inlineStr">
        <is>
          <t>СтМат</t>
        </is>
      </c>
      <c r="H1354" s="402" t="inlineStr">
        <is>
          <t>Стоимость материалов (всего)</t>
        </is>
      </c>
      <c r="I1354" s="402" t="n"/>
      <c r="J1354" s="402" t="n"/>
      <c r="K1354" s="402" t="n">
        <v>226</v>
      </c>
      <c r="L1354" s="402" t="n">
        <v>5</v>
      </c>
      <c r="M1354" s="402" t="n">
        <v>3</v>
      </c>
      <c r="N1354" s="402" t="inlineStr"/>
      <c r="O1354" s="402" t="n">
        <v>0</v>
      </c>
      <c r="P1354" s="402" t="n"/>
      <c r="Q1354" s="402" t="n"/>
      <c r="R1354" s="402" t="n"/>
      <c r="S1354" s="402" t="n"/>
      <c r="T1354" s="402" t="n"/>
      <c r="U1354" s="402" t="n"/>
      <c r="V1354" s="402" t="n"/>
      <c r="W1354" s="402" t="n">
        <v>0</v>
      </c>
      <c r="X1354" s="402" t="n">
        <v>1</v>
      </c>
      <c r="Y1354" s="402" t="n">
        <v>0</v>
      </c>
      <c r="Z1354" s="402" t="n"/>
      <c r="AA1354" s="402" t="n"/>
      <c r="AB1354" s="402" t="n"/>
    </row>
    <row r="1355">
      <c r="A1355" s="402" t="n">
        <v>50</v>
      </c>
      <c r="B1355" s="402" t="n">
        <v>0</v>
      </c>
      <c r="C1355" s="402" t="n">
        <v>0</v>
      </c>
      <c r="D1355" s="402" t="n">
        <v>1</v>
      </c>
      <c r="E1355" s="402" t="n">
        <v>227</v>
      </c>
      <c r="F1355" s="402">
        <f>ROUND(Source!AX1348,O1355)</f>
        <v/>
      </c>
      <c r="G1355" s="402" t="inlineStr">
        <is>
          <t>СтМатЗак</t>
        </is>
      </c>
      <c r="H1355" s="402" t="inlineStr">
        <is>
          <t>Стоимость материалов заказчика</t>
        </is>
      </c>
      <c r="I1355" s="402" t="n"/>
      <c r="J1355" s="402" t="n"/>
      <c r="K1355" s="402" t="n">
        <v>227</v>
      </c>
      <c r="L1355" s="402" t="n">
        <v>6</v>
      </c>
      <c r="M1355" s="402" t="n">
        <v>3</v>
      </c>
      <c r="N1355" s="402" t="inlineStr"/>
      <c r="O1355" s="402" t="n">
        <v>0</v>
      </c>
      <c r="P1355" s="402" t="n"/>
      <c r="Q1355" s="402" t="n"/>
      <c r="R1355" s="402" t="n"/>
      <c r="S1355" s="402" t="n"/>
      <c r="T1355" s="402" t="n"/>
      <c r="U1355" s="402" t="n"/>
      <c r="V1355" s="402" t="n"/>
      <c r="W1355" s="402" t="n">
        <v>0</v>
      </c>
      <c r="X1355" s="402" t="n">
        <v>1</v>
      </c>
      <c r="Y1355" s="402" t="n">
        <v>0</v>
      </c>
      <c r="Z1355" s="402" t="n"/>
      <c r="AA1355" s="402" t="n"/>
      <c r="AB1355" s="402" t="n"/>
    </row>
    <row r="1356">
      <c r="A1356" s="402" t="n">
        <v>50</v>
      </c>
      <c r="B1356" s="402" t="n">
        <v>0</v>
      </c>
      <c r="C1356" s="402" t="n">
        <v>0</v>
      </c>
      <c r="D1356" s="402" t="n">
        <v>1</v>
      </c>
      <c r="E1356" s="402" t="n">
        <v>228</v>
      </c>
      <c r="F1356" s="402">
        <f>ROUND(Source!AY1348,O1356)</f>
        <v/>
      </c>
      <c r="G1356" s="402" t="inlineStr">
        <is>
          <t>СтМатПод</t>
        </is>
      </c>
      <c r="H1356" s="402" t="inlineStr">
        <is>
          <t>Стоимость материалов подрядчика</t>
        </is>
      </c>
      <c r="I1356" s="402" t="n"/>
      <c r="J1356" s="402" t="n"/>
      <c r="K1356" s="402" t="n">
        <v>228</v>
      </c>
      <c r="L1356" s="402" t="n">
        <v>7</v>
      </c>
      <c r="M1356" s="402" t="n">
        <v>3</v>
      </c>
      <c r="N1356" s="402" t="inlineStr"/>
      <c r="O1356" s="402" t="n">
        <v>0</v>
      </c>
      <c r="P1356" s="402" t="n"/>
      <c r="Q1356" s="402" t="n"/>
      <c r="R1356" s="402" t="n"/>
      <c r="S1356" s="402" t="n"/>
      <c r="T1356" s="402" t="n"/>
      <c r="U1356" s="402" t="n"/>
      <c r="V1356" s="402" t="n"/>
      <c r="W1356" s="402" t="n">
        <v>0</v>
      </c>
      <c r="X1356" s="402" t="n">
        <v>1</v>
      </c>
      <c r="Y1356" s="402" t="n">
        <v>0</v>
      </c>
      <c r="Z1356" s="402" t="n"/>
      <c r="AA1356" s="402" t="n"/>
      <c r="AB1356" s="402" t="n"/>
    </row>
    <row r="1357">
      <c r="A1357" s="402" t="n">
        <v>50</v>
      </c>
      <c r="B1357" s="402" t="n">
        <v>0</v>
      </c>
      <c r="C1357" s="402" t="n">
        <v>0</v>
      </c>
      <c r="D1357" s="402" t="n">
        <v>1</v>
      </c>
      <c r="E1357" s="402" t="n">
        <v>216</v>
      </c>
      <c r="F1357" s="402">
        <f>ROUND(Source!AP1348,O1357)</f>
        <v/>
      </c>
      <c r="G1357" s="402" t="inlineStr">
        <is>
          <t>Оборуд</t>
        </is>
      </c>
      <c r="H1357" s="402" t="inlineStr">
        <is>
          <t>Стоимость оборудования (всего)</t>
        </is>
      </c>
      <c r="I1357" s="402" t="n"/>
      <c r="J1357" s="402" t="n"/>
      <c r="K1357" s="402" t="n">
        <v>216</v>
      </c>
      <c r="L1357" s="402" t="n">
        <v>8</v>
      </c>
      <c r="M1357" s="402" t="n">
        <v>3</v>
      </c>
      <c r="N1357" s="402" t="inlineStr"/>
      <c r="O1357" s="402" t="n">
        <v>0</v>
      </c>
      <c r="P1357" s="402" t="n"/>
      <c r="Q1357" s="402" t="n"/>
      <c r="R1357" s="402" t="n"/>
      <c r="S1357" s="402" t="n"/>
      <c r="T1357" s="402" t="n"/>
      <c r="U1357" s="402" t="n"/>
      <c r="V1357" s="402" t="n"/>
      <c r="W1357" s="402" t="n">
        <v>0</v>
      </c>
      <c r="X1357" s="402" t="n">
        <v>1</v>
      </c>
      <c r="Y1357" s="402" t="n">
        <v>0</v>
      </c>
      <c r="Z1357" s="402" t="n"/>
      <c r="AA1357" s="402" t="n"/>
      <c r="AB1357" s="402" t="n"/>
    </row>
    <row r="1358">
      <c r="A1358" s="402" t="n">
        <v>50</v>
      </c>
      <c r="B1358" s="402" t="n">
        <v>0</v>
      </c>
      <c r="C1358" s="402" t="n">
        <v>0</v>
      </c>
      <c r="D1358" s="402" t="n">
        <v>1</v>
      </c>
      <c r="E1358" s="402" t="n">
        <v>223</v>
      </c>
      <c r="F1358" s="402">
        <f>ROUND(Source!AQ1348,O1358)</f>
        <v/>
      </c>
      <c r="G1358" s="402" t="inlineStr">
        <is>
          <t>ОборудЗак</t>
        </is>
      </c>
      <c r="H1358" s="402" t="inlineStr">
        <is>
          <t>Стоимость оборудования заказчика</t>
        </is>
      </c>
      <c r="I1358" s="402" t="n"/>
      <c r="J1358" s="402" t="n"/>
      <c r="K1358" s="402" t="n">
        <v>223</v>
      </c>
      <c r="L1358" s="402" t="n">
        <v>9</v>
      </c>
      <c r="M1358" s="402" t="n">
        <v>3</v>
      </c>
      <c r="N1358" s="402" t="inlineStr"/>
      <c r="O1358" s="402" t="n">
        <v>0</v>
      </c>
      <c r="P1358" s="402" t="n"/>
      <c r="Q1358" s="402" t="n"/>
      <c r="R1358" s="402" t="n"/>
      <c r="S1358" s="402" t="n"/>
      <c r="T1358" s="402" t="n"/>
      <c r="U1358" s="402" t="n"/>
      <c r="V1358" s="402" t="n"/>
      <c r="W1358" s="402" t="n">
        <v>0</v>
      </c>
      <c r="X1358" s="402" t="n">
        <v>1</v>
      </c>
      <c r="Y1358" s="402" t="n">
        <v>0</v>
      </c>
      <c r="Z1358" s="402" t="n"/>
      <c r="AA1358" s="402" t="n"/>
      <c r="AB1358" s="402" t="n"/>
    </row>
    <row r="1359">
      <c r="A1359" s="402" t="n">
        <v>50</v>
      </c>
      <c r="B1359" s="402" t="n">
        <v>0</v>
      </c>
      <c r="C1359" s="402" t="n">
        <v>0</v>
      </c>
      <c r="D1359" s="402" t="n">
        <v>1</v>
      </c>
      <c r="E1359" s="402" t="n">
        <v>229</v>
      </c>
      <c r="F1359" s="402">
        <f>ROUND(Source!AZ1348,O1359)</f>
        <v/>
      </c>
      <c r="G1359" s="402" t="inlineStr">
        <is>
          <t>ОборудПод</t>
        </is>
      </c>
      <c r="H1359" s="402" t="inlineStr">
        <is>
          <t>Стоимость оборудования подрядчика</t>
        </is>
      </c>
      <c r="I1359" s="402" t="n"/>
      <c r="J1359" s="402" t="n"/>
      <c r="K1359" s="402" t="n">
        <v>229</v>
      </c>
      <c r="L1359" s="402" t="n">
        <v>10</v>
      </c>
      <c r="M1359" s="402" t="n">
        <v>3</v>
      </c>
      <c r="N1359" s="402" t="inlineStr"/>
      <c r="O1359" s="402" t="n">
        <v>0</v>
      </c>
      <c r="P1359" s="402" t="n"/>
      <c r="Q1359" s="402" t="n"/>
      <c r="R1359" s="402" t="n"/>
      <c r="S1359" s="402" t="n"/>
      <c r="T1359" s="402" t="n"/>
      <c r="U1359" s="402" t="n"/>
      <c r="V1359" s="402" t="n"/>
      <c r="W1359" s="402" t="n">
        <v>0</v>
      </c>
      <c r="X1359" s="402" t="n">
        <v>1</v>
      </c>
      <c r="Y1359" s="402" t="n">
        <v>0</v>
      </c>
      <c r="Z1359" s="402" t="n"/>
      <c r="AA1359" s="402" t="n"/>
      <c r="AB1359" s="402" t="n"/>
    </row>
    <row r="1360">
      <c r="A1360" s="402" t="n">
        <v>50</v>
      </c>
      <c r="B1360" s="402" t="n">
        <v>0</v>
      </c>
      <c r="C1360" s="402" t="n">
        <v>0</v>
      </c>
      <c r="D1360" s="402" t="n">
        <v>1</v>
      </c>
      <c r="E1360" s="402" t="n">
        <v>203</v>
      </c>
      <c r="F1360" s="402">
        <f>ROUND(Source!Q1348,O1360)</f>
        <v/>
      </c>
      <c r="G1360" s="402" t="inlineStr">
        <is>
          <t>ЭММ</t>
        </is>
      </c>
      <c r="H1360" s="402" t="inlineStr">
        <is>
          <t>Эксплуатация машин</t>
        </is>
      </c>
      <c r="I1360" s="402" t="n"/>
      <c r="J1360" s="402" t="n"/>
      <c r="K1360" s="402" t="n">
        <v>203</v>
      </c>
      <c r="L1360" s="402" t="n">
        <v>11</v>
      </c>
      <c r="M1360" s="402" t="n">
        <v>3</v>
      </c>
      <c r="N1360" s="402" t="inlineStr"/>
      <c r="O1360" s="402" t="n">
        <v>0</v>
      </c>
      <c r="P1360" s="402" t="n"/>
      <c r="Q1360" s="402" t="n"/>
      <c r="R1360" s="402" t="n"/>
      <c r="S1360" s="402" t="n"/>
      <c r="T1360" s="402" t="n"/>
      <c r="U1360" s="402" t="n"/>
      <c r="V1360" s="402" t="n"/>
      <c r="W1360" s="402" t="n">
        <v>0</v>
      </c>
      <c r="X1360" s="402" t="n">
        <v>1</v>
      </c>
      <c r="Y1360" s="402" t="n">
        <v>0</v>
      </c>
      <c r="Z1360" s="402" t="n"/>
      <c r="AA1360" s="402" t="n"/>
      <c r="AB1360" s="402" t="n"/>
    </row>
    <row r="1361">
      <c r="A1361" s="402" t="n">
        <v>50</v>
      </c>
      <c r="B1361" s="402" t="n">
        <v>0</v>
      </c>
      <c r="C1361" s="402" t="n">
        <v>0</v>
      </c>
      <c r="D1361" s="402" t="n">
        <v>1</v>
      </c>
      <c r="E1361" s="402" t="n">
        <v>231</v>
      </c>
      <c r="F1361" s="402">
        <f>ROUND(Source!BB1348,O1361)</f>
        <v/>
      </c>
      <c r="G1361" s="402" t="inlineStr">
        <is>
          <t>ЭММсНРиСП</t>
        </is>
      </c>
      <c r="H1361" s="402" t="inlineStr">
        <is>
          <t>Эксплуатация машин по ТСН-2001.16</t>
        </is>
      </c>
      <c r="I1361" s="402" t="n"/>
      <c r="J1361" s="402" t="n"/>
      <c r="K1361" s="402" t="n">
        <v>231</v>
      </c>
      <c r="L1361" s="402" t="n">
        <v>12</v>
      </c>
      <c r="M1361" s="402" t="n">
        <v>3</v>
      </c>
      <c r="N1361" s="402" t="inlineStr"/>
      <c r="O1361" s="402" t="n">
        <v>0</v>
      </c>
      <c r="P1361" s="402" t="n"/>
      <c r="Q1361" s="402" t="n"/>
      <c r="R1361" s="402" t="n"/>
      <c r="S1361" s="402" t="n"/>
      <c r="T1361" s="402" t="n"/>
      <c r="U1361" s="402" t="n"/>
      <c r="V1361" s="402" t="n"/>
      <c r="W1361" s="402" t="n">
        <v>0</v>
      </c>
      <c r="X1361" s="402" t="n">
        <v>1</v>
      </c>
      <c r="Y1361" s="402" t="n">
        <v>0</v>
      </c>
      <c r="Z1361" s="402" t="n"/>
      <c r="AA1361" s="402" t="n"/>
      <c r="AB1361" s="402" t="n"/>
    </row>
    <row r="1362">
      <c r="A1362" s="402" t="n">
        <v>50</v>
      </c>
      <c r="B1362" s="402" t="n">
        <v>0</v>
      </c>
      <c r="C1362" s="402" t="n">
        <v>0</v>
      </c>
      <c r="D1362" s="402" t="n">
        <v>1</v>
      </c>
      <c r="E1362" s="402" t="n">
        <v>204</v>
      </c>
      <c r="F1362" s="402">
        <f>ROUND(Source!R1348,O1362)</f>
        <v/>
      </c>
      <c r="G1362" s="402" t="inlineStr">
        <is>
          <t>ЗПМ</t>
        </is>
      </c>
      <c r="H1362" s="402" t="inlineStr">
        <is>
          <t>ЗП машинистов</t>
        </is>
      </c>
      <c r="I1362" s="402" t="n"/>
      <c r="J1362" s="402" t="n"/>
      <c r="K1362" s="402" t="n">
        <v>204</v>
      </c>
      <c r="L1362" s="402" t="n">
        <v>13</v>
      </c>
      <c r="M1362" s="402" t="n">
        <v>3</v>
      </c>
      <c r="N1362" s="402" t="inlineStr"/>
      <c r="O1362" s="402" t="n">
        <v>0</v>
      </c>
      <c r="P1362" s="402" t="n"/>
      <c r="Q1362" s="402" t="n"/>
      <c r="R1362" s="402" t="n"/>
      <c r="S1362" s="402" t="n"/>
      <c r="T1362" s="402" t="n"/>
      <c r="U1362" s="402" t="n"/>
      <c r="V1362" s="402" t="n"/>
      <c r="W1362" s="402" t="n">
        <v>0</v>
      </c>
      <c r="X1362" s="402" t="n">
        <v>1</v>
      </c>
      <c r="Y1362" s="402" t="n">
        <v>0</v>
      </c>
      <c r="Z1362" s="402" t="n"/>
      <c r="AA1362" s="402" t="n"/>
      <c r="AB1362" s="402" t="n"/>
    </row>
    <row r="1363">
      <c r="A1363" s="402" t="n">
        <v>50</v>
      </c>
      <c r="B1363" s="402" t="n">
        <v>0</v>
      </c>
      <c r="C1363" s="402" t="n">
        <v>0</v>
      </c>
      <c r="D1363" s="402" t="n">
        <v>1</v>
      </c>
      <c r="E1363" s="402" t="n">
        <v>205</v>
      </c>
      <c r="F1363" s="402">
        <f>ROUND(Source!S1348,O1363)</f>
        <v/>
      </c>
      <c r="G1363" s="402" t="inlineStr">
        <is>
          <t>ОЗП</t>
        </is>
      </c>
      <c r="H1363" s="402" t="inlineStr">
        <is>
          <t>Основная ЗП рабочих</t>
        </is>
      </c>
      <c r="I1363" s="402" t="n"/>
      <c r="J1363" s="402" t="n"/>
      <c r="K1363" s="402" t="n">
        <v>205</v>
      </c>
      <c r="L1363" s="402" t="n">
        <v>14</v>
      </c>
      <c r="M1363" s="402" t="n">
        <v>3</v>
      </c>
      <c r="N1363" s="402" t="inlineStr"/>
      <c r="O1363" s="402" t="n">
        <v>0</v>
      </c>
      <c r="P1363" s="402" t="n"/>
      <c r="Q1363" s="402" t="n"/>
      <c r="R1363" s="402" t="n"/>
      <c r="S1363" s="402" t="n"/>
      <c r="T1363" s="402" t="n"/>
      <c r="U1363" s="402" t="n"/>
      <c r="V1363" s="402" t="n"/>
      <c r="W1363" s="402" t="n">
        <v>0</v>
      </c>
      <c r="X1363" s="402" t="n">
        <v>1</v>
      </c>
      <c r="Y1363" s="402" t="n">
        <v>0</v>
      </c>
      <c r="Z1363" s="402" t="n"/>
      <c r="AA1363" s="402" t="n"/>
      <c r="AB1363" s="402" t="n"/>
    </row>
    <row r="1364">
      <c r="A1364" s="402" t="n">
        <v>50</v>
      </c>
      <c r="B1364" s="402" t="n">
        <v>0</v>
      </c>
      <c r="C1364" s="402" t="n">
        <v>0</v>
      </c>
      <c r="D1364" s="402" t="n">
        <v>1</v>
      </c>
      <c r="E1364" s="402" t="n">
        <v>232</v>
      </c>
      <c r="F1364" s="402">
        <f>ROUND(Source!BC1348,O1364)</f>
        <v/>
      </c>
      <c r="G1364" s="402" t="inlineStr">
        <is>
          <t>ОЗПсНРиСП</t>
        </is>
      </c>
      <c r="H1364" s="402" t="inlineStr">
        <is>
          <t>Основная ЗП рабочих по ТСН-2001.16</t>
        </is>
      </c>
      <c r="I1364" s="402" t="n"/>
      <c r="J1364" s="402" t="n"/>
      <c r="K1364" s="402" t="n">
        <v>232</v>
      </c>
      <c r="L1364" s="402" t="n">
        <v>15</v>
      </c>
      <c r="M1364" s="402" t="n">
        <v>3</v>
      </c>
      <c r="N1364" s="402" t="inlineStr"/>
      <c r="O1364" s="402" t="n">
        <v>0</v>
      </c>
      <c r="P1364" s="402" t="n"/>
      <c r="Q1364" s="402" t="n"/>
      <c r="R1364" s="402" t="n"/>
      <c r="S1364" s="402" t="n"/>
      <c r="T1364" s="402" t="n"/>
      <c r="U1364" s="402" t="n"/>
      <c r="V1364" s="402" t="n"/>
      <c r="W1364" s="402" t="n">
        <v>0</v>
      </c>
      <c r="X1364" s="402" t="n">
        <v>1</v>
      </c>
      <c r="Y1364" s="402" t="n">
        <v>0</v>
      </c>
      <c r="Z1364" s="402" t="n"/>
      <c r="AA1364" s="402" t="n"/>
      <c r="AB1364" s="402" t="n"/>
    </row>
    <row r="1365">
      <c r="A1365" s="402" t="n">
        <v>50</v>
      </c>
      <c r="B1365" s="402" t="n">
        <v>0</v>
      </c>
      <c r="C1365" s="402" t="n">
        <v>0</v>
      </c>
      <c r="D1365" s="402" t="n">
        <v>1</v>
      </c>
      <c r="E1365" s="402" t="n">
        <v>214</v>
      </c>
      <c r="F1365" s="402">
        <f>ROUND(Source!AS1348,O1365)</f>
        <v/>
      </c>
      <c r="G1365" s="402" t="inlineStr">
        <is>
          <t>Строит</t>
        </is>
      </c>
      <c r="H1365" s="402" t="inlineStr">
        <is>
          <t>Строительные работы с НР и СП</t>
        </is>
      </c>
      <c r="I1365" s="402" t="n"/>
      <c r="J1365" s="402" t="n"/>
      <c r="K1365" s="402" t="n">
        <v>214</v>
      </c>
      <c r="L1365" s="402" t="n">
        <v>16</v>
      </c>
      <c r="M1365" s="402" t="n">
        <v>3</v>
      </c>
      <c r="N1365" s="402" t="inlineStr"/>
      <c r="O1365" s="402" t="n">
        <v>0</v>
      </c>
      <c r="P1365" s="402" t="n"/>
      <c r="Q1365" s="402" t="n"/>
      <c r="R1365" s="402" t="n"/>
      <c r="S1365" s="402" t="n"/>
      <c r="T1365" s="402" t="n"/>
      <c r="U1365" s="402" t="n"/>
      <c r="V1365" s="402" t="n"/>
      <c r="W1365" s="402" t="n">
        <v>0</v>
      </c>
      <c r="X1365" s="402" t="n">
        <v>1</v>
      </c>
      <c r="Y1365" s="402" t="n">
        <v>0</v>
      </c>
      <c r="Z1365" s="402" t="n"/>
      <c r="AA1365" s="402" t="n"/>
      <c r="AB1365" s="402" t="n"/>
    </row>
    <row r="1366">
      <c r="A1366" s="402" t="n">
        <v>50</v>
      </c>
      <c r="B1366" s="402" t="n">
        <v>0</v>
      </c>
      <c r="C1366" s="402" t="n">
        <v>0</v>
      </c>
      <c r="D1366" s="402" t="n">
        <v>1</v>
      </c>
      <c r="E1366" s="402" t="n">
        <v>215</v>
      </c>
      <c r="F1366" s="402">
        <f>ROUND(Source!AT1348,O1366)</f>
        <v/>
      </c>
      <c r="G1366" s="402" t="inlineStr">
        <is>
          <t>Монтаж</t>
        </is>
      </c>
      <c r="H1366" s="402" t="inlineStr">
        <is>
          <t>Монтажные работы с НР и СП</t>
        </is>
      </c>
      <c r="I1366" s="402" t="n"/>
      <c r="J1366" s="402" t="n"/>
      <c r="K1366" s="402" t="n">
        <v>215</v>
      </c>
      <c r="L1366" s="402" t="n">
        <v>17</v>
      </c>
      <c r="M1366" s="402" t="n">
        <v>3</v>
      </c>
      <c r="N1366" s="402" t="inlineStr"/>
      <c r="O1366" s="402" t="n">
        <v>0</v>
      </c>
      <c r="P1366" s="402" t="n"/>
      <c r="Q1366" s="402" t="n"/>
      <c r="R1366" s="402" t="n"/>
      <c r="S1366" s="402" t="n"/>
      <c r="T1366" s="402" t="n"/>
      <c r="U1366" s="402" t="n"/>
      <c r="V1366" s="402" t="n"/>
      <c r="W1366" s="402" t="n">
        <v>0</v>
      </c>
      <c r="X1366" s="402" t="n">
        <v>1</v>
      </c>
      <c r="Y1366" s="402" t="n">
        <v>0</v>
      </c>
      <c r="Z1366" s="402" t="n"/>
      <c r="AA1366" s="402" t="n"/>
      <c r="AB1366" s="402" t="n"/>
    </row>
    <row r="1367">
      <c r="A1367" s="402" t="n">
        <v>50</v>
      </c>
      <c r="B1367" s="402" t="n">
        <v>0</v>
      </c>
      <c r="C1367" s="402" t="n">
        <v>0</v>
      </c>
      <c r="D1367" s="402" t="n">
        <v>1</v>
      </c>
      <c r="E1367" s="402" t="n">
        <v>217</v>
      </c>
      <c r="F1367" s="402">
        <f>ROUND(Source!AU1348,O1367)</f>
        <v/>
      </c>
      <c r="G1367" s="402" t="inlineStr">
        <is>
          <t>Прочие</t>
        </is>
      </c>
      <c r="H1367" s="402" t="inlineStr">
        <is>
          <t>Прочие работы с НР и СП</t>
        </is>
      </c>
      <c r="I1367" s="402" t="n"/>
      <c r="J1367" s="402" t="n"/>
      <c r="K1367" s="402" t="n">
        <v>217</v>
      </c>
      <c r="L1367" s="402" t="n">
        <v>18</v>
      </c>
      <c r="M1367" s="402" t="n">
        <v>3</v>
      </c>
      <c r="N1367" s="402" t="inlineStr"/>
      <c r="O1367" s="402" t="n">
        <v>0</v>
      </c>
      <c r="P1367" s="402" t="n"/>
      <c r="Q1367" s="402" t="n"/>
      <c r="R1367" s="402" t="n"/>
      <c r="S1367" s="402" t="n"/>
      <c r="T1367" s="402" t="n"/>
      <c r="U1367" s="402" t="n"/>
      <c r="V1367" s="402" t="n"/>
      <c r="W1367" s="402" t="n">
        <v>0</v>
      </c>
      <c r="X1367" s="402" t="n">
        <v>1</v>
      </c>
      <c r="Y1367" s="402" t="n">
        <v>0</v>
      </c>
      <c r="Z1367" s="402" t="n"/>
      <c r="AA1367" s="402" t="n"/>
      <c r="AB1367" s="402" t="n"/>
    </row>
    <row r="1368">
      <c r="A1368" s="402" t="n">
        <v>50</v>
      </c>
      <c r="B1368" s="402" t="n">
        <v>0</v>
      </c>
      <c r="C1368" s="402" t="n">
        <v>0</v>
      </c>
      <c r="D1368" s="402" t="n">
        <v>1</v>
      </c>
      <c r="E1368" s="402" t="n">
        <v>230</v>
      </c>
      <c r="F1368" s="402">
        <f>ROUND(Source!BA1348,O1368)</f>
        <v/>
      </c>
      <c r="G1368" s="402" t="inlineStr">
        <is>
          <t>ПрочиеЗатр</t>
        </is>
      </c>
      <c r="H1368" s="402" t="inlineStr">
        <is>
          <t>Прочие затраты по ТСН-2001.16</t>
        </is>
      </c>
      <c r="I1368" s="402" t="n"/>
      <c r="J1368" s="402" t="n"/>
      <c r="K1368" s="402" t="n">
        <v>230</v>
      </c>
      <c r="L1368" s="402" t="n">
        <v>19</v>
      </c>
      <c r="M1368" s="402" t="n">
        <v>3</v>
      </c>
      <c r="N1368" s="402" t="inlineStr"/>
      <c r="O1368" s="402" t="n">
        <v>0</v>
      </c>
      <c r="P1368" s="402" t="n"/>
      <c r="Q1368" s="402" t="n"/>
      <c r="R1368" s="402" t="n"/>
      <c r="S1368" s="402" t="n"/>
      <c r="T1368" s="402" t="n"/>
      <c r="U1368" s="402" t="n"/>
      <c r="V1368" s="402" t="n"/>
      <c r="W1368" s="402" t="n">
        <v>0</v>
      </c>
      <c r="X1368" s="402" t="n">
        <v>1</v>
      </c>
      <c r="Y1368" s="402" t="n">
        <v>0</v>
      </c>
      <c r="Z1368" s="402" t="n"/>
      <c r="AA1368" s="402" t="n"/>
      <c r="AB1368" s="402" t="n"/>
    </row>
    <row r="1369">
      <c r="A1369" s="402" t="n">
        <v>50</v>
      </c>
      <c r="B1369" s="402" t="n">
        <v>0</v>
      </c>
      <c r="C1369" s="402" t="n">
        <v>0</v>
      </c>
      <c r="D1369" s="402" t="n">
        <v>1</v>
      </c>
      <c r="E1369" s="402" t="n">
        <v>206</v>
      </c>
      <c r="F1369" s="402">
        <f>ROUND(Source!T1348,O1369)</f>
        <v/>
      </c>
      <c r="G1369" s="402" t="inlineStr">
        <is>
          <t>ВозврМат</t>
        </is>
      </c>
      <c r="H1369" s="402" t="inlineStr">
        <is>
          <t>Возврат материалов</t>
        </is>
      </c>
      <c r="I1369" s="402" t="n"/>
      <c r="J1369" s="402" t="n"/>
      <c r="K1369" s="402" t="n">
        <v>206</v>
      </c>
      <c r="L1369" s="402" t="n">
        <v>20</v>
      </c>
      <c r="M1369" s="402" t="n">
        <v>3</v>
      </c>
      <c r="N1369" s="402" t="inlineStr"/>
      <c r="O1369" s="402" t="n">
        <v>0</v>
      </c>
      <c r="P1369" s="402" t="n"/>
      <c r="Q1369" s="402" t="n"/>
      <c r="R1369" s="402" t="n"/>
      <c r="S1369" s="402" t="n"/>
      <c r="T1369" s="402" t="n"/>
      <c r="U1369" s="402" t="n"/>
      <c r="V1369" s="402" t="n"/>
      <c r="W1369" s="402" t="n">
        <v>0</v>
      </c>
      <c r="X1369" s="402" t="n">
        <v>1</v>
      </c>
      <c r="Y1369" s="402" t="n">
        <v>0</v>
      </c>
      <c r="Z1369" s="402" t="n"/>
      <c r="AA1369" s="402" t="n"/>
      <c r="AB1369" s="402" t="n"/>
    </row>
    <row r="1370">
      <c r="A1370" s="402" t="n">
        <v>50</v>
      </c>
      <c r="B1370" s="402" t="n">
        <v>0</v>
      </c>
      <c r="C1370" s="402" t="n">
        <v>0</v>
      </c>
      <c r="D1370" s="402" t="n">
        <v>1</v>
      </c>
      <c r="E1370" s="402" t="n">
        <v>207</v>
      </c>
      <c r="F1370" s="402">
        <f>ROUND(Source!U1348,O1370)</f>
        <v/>
      </c>
      <c r="G1370" s="402" t="inlineStr">
        <is>
          <t>ТрудСтр</t>
        </is>
      </c>
      <c r="H1370" s="402" t="inlineStr">
        <is>
          <t>Трудозатраты строителей</t>
        </is>
      </c>
      <c r="I1370" s="402" t="n"/>
      <c r="J1370" s="402" t="n"/>
      <c r="K1370" s="402" t="n">
        <v>207</v>
      </c>
      <c r="L1370" s="402" t="n">
        <v>21</v>
      </c>
      <c r="M1370" s="402" t="n">
        <v>3</v>
      </c>
      <c r="N1370" s="402" t="inlineStr"/>
      <c r="O1370" s="402" t="n">
        <v>7</v>
      </c>
      <c r="P1370" s="402" t="n"/>
      <c r="Q1370" s="402" t="n"/>
      <c r="R1370" s="402" t="n"/>
      <c r="S1370" s="402" t="n"/>
      <c r="T1370" s="402" t="n"/>
      <c r="U1370" s="402" t="n"/>
      <c r="V1370" s="402" t="n"/>
      <c r="W1370" s="402" t="n">
        <v>0</v>
      </c>
      <c r="X1370" s="402" t="n">
        <v>1</v>
      </c>
      <c r="Y1370" s="402" t="n">
        <v>0</v>
      </c>
      <c r="Z1370" s="402" t="n"/>
      <c r="AA1370" s="402" t="n"/>
      <c r="AB1370" s="402" t="n"/>
    </row>
    <row r="1371">
      <c r="A1371" s="402" t="n">
        <v>50</v>
      </c>
      <c r="B1371" s="402" t="n">
        <v>0</v>
      </c>
      <c r="C1371" s="402" t="n">
        <v>0</v>
      </c>
      <c r="D1371" s="402" t="n">
        <v>1</v>
      </c>
      <c r="E1371" s="402" t="n">
        <v>208</v>
      </c>
      <c r="F1371" s="402">
        <f>ROUND(Source!V1348,O1371)</f>
        <v/>
      </c>
      <c r="G1371" s="402" t="inlineStr">
        <is>
          <t>ТрудМаш</t>
        </is>
      </c>
      <c r="H1371" s="402" t="inlineStr">
        <is>
          <t>Трудозатраты машинистов</t>
        </is>
      </c>
      <c r="I1371" s="402" t="n"/>
      <c r="J1371" s="402" t="n"/>
      <c r="K1371" s="402" t="n">
        <v>208</v>
      </c>
      <c r="L1371" s="402" t="n">
        <v>22</v>
      </c>
      <c r="M1371" s="402" t="n">
        <v>3</v>
      </c>
      <c r="N1371" s="402" t="inlineStr"/>
      <c r="O1371" s="402" t="n">
        <v>7</v>
      </c>
      <c r="P1371" s="402" t="n"/>
      <c r="Q1371" s="402" t="n"/>
      <c r="R1371" s="402" t="n"/>
      <c r="S1371" s="402" t="n"/>
      <c r="T1371" s="402" t="n"/>
      <c r="U1371" s="402" t="n"/>
      <c r="V1371" s="402" t="n"/>
      <c r="W1371" s="402" t="n">
        <v>0</v>
      </c>
      <c r="X1371" s="402" t="n">
        <v>1</v>
      </c>
      <c r="Y1371" s="402" t="n">
        <v>0</v>
      </c>
      <c r="Z1371" s="402" t="n"/>
      <c r="AA1371" s="402" t="n"/>
      <c r="AB1371" s="402" t="n"/>
    </row>
    <row r="1372">
      <c r="A1372" s="402" t="n">
        <v>50</v>
      </c>
      <c r="B1372" s="402" t="n">
        <v>0</v>
      </c>
      <c r="C1372" s="402" t="n">
        <v>0</v>
      </c>
      <c r="D1372" s="402" t="n">
        <v>1</v>
      </c>
      <c r="E1372" s="402" t="n">
        <v>209</v>
      </c>
      <c r="F1372" s="402">
        <f>ROUND(Source!W1348,O1372)</f>
        <v/>
      </c>
      <c r="G1372" s="402" t="inlineStr">
        <is>
          <t>ТранспМат</t>
        </is>
      </c>
      <c r="H1372" s="402" t="inlineStr">
        <is>
          <t>Транспорт материалов</t>
        </is>
      </c>
      <c r="I1372" s="402" t="n"/>
      <c r="J1372" s="402" t="n"/>
      <c r="K1372" s="402" t="n">
        <v>209</v>
      </c>
      <c r="L1372" s="402" t="n">
        <v>23</v>
      </c>
      <c r="M1372" s="402" t="n">
        <v>3</v>
      </c>
      <c r="N1372" s="402" t="inlineStr"/>
      <c r="O1372" s="402" t="n">
        <v>0</v>
      </c>
      <c r="P1372" s="402" t="n"/>
      <c r="Q1372" s="402" t="n"/>
      <c r="R1372" s="402" t="n"/>
      <c r="S1372" s="402" t="n"/>
      <c r="T1372" s="402" t="n"/>
      <c r="U1372" s="402" t="n"/>
      <c r="V1372" s="402" t="n"/>
      <c r="W1372" s="402" t="n">
        <v>0</v>
      </c>
      <c r="X1372" s="402" t="n">
        <v>1</v>
      </c>
      <c r="Y1372" s="402" t="n">
        <v>0</v>
      </c>
      <c r="Z1372" s="402" t="n"/>
      <c r="AA1372" s="402" t="n"/>
      <c r="AB1372" s="402" t="n"/>
    </row>
    <row r="1373">
      <c r="A1373" s="402" t="n">
        <v>50</v>
      </c>
      <c r="B1373" s="402" t="n">
        <v>0</v>
      </c>
      <c r="C1373" s="402" t="n">
        <v>0</v>
      </c>
      <c r="D1373" s="402" t="n">
        <v>1</v>
      </c>
      <c r="E1373" s="402" t="n">
        <v>233</v>
      </c>
      <c r="F1373" s="402">
        <f>ROUND(Source!BD1348,O1373)</f>
        <v/>
      </c>
      <c r="G1373" s="402" t="inlineStr">
        <is>
          <t>Перевозка</t>
        </is>
      </c>
      <c r="H1373" s="402" t="inlineStr">
        <is>
          <t>Перевозка грузов</t>
        </is>
      </c>
      <c r="I1373" s="402" t="n"/>
      <c r="J1373" s="402" t="n"/>
      <c r="K1373" s="402" t="n">
        <v>233</v>
      </c>
      <c r="L1373" s="402" t="n">
        <v>24</v>
      </c>
      <c r="M1373" s="402" t="n">
        <v>3</v>
      </c>
      <c r="N1373" s="402" t="inlineStr"/>
      <c r="O1373" s="402" t="n">
        <v>0</v>
      </c>
      <c r="P1373" s="402" t="n"/>
      <c r="Q1373" s="402" t="n"/>
      <c r="R1373" s="402" t="n"/>
      <c r="S1373" s="402" t="n"/>
      <c r="T1373" s="402" t="n"/>
      <c r="U1373" s="402" t="n"/>
      <c r="V1373" s="402" t="n"/>
      <c r="W1373" s="402" t="n">
        <v>0</v>
      </c>
      <c r="X1373" s="402" t="n">
        <v>1</v>
      </c>
      <c r="Y1373" s="402" t="n">
        <v>0</v>
      </c>
      <c r="Z1373" s="402" t="n"/>
      <c r="AA1373" s="402" t="n"/>
      <c r="AB1373" s="402" t="n"/>
    </row>
    <row r="1374">
      <c r="A1374" s="402" t="n">
        <v>50</v>
      </c>
      <c r="B1374" s="402" t="n">
        <v>0</v>
      </c>
      <c r="C1374" s="402" t="n">
        <v>0</v>
      </c>
      <c r="D1374" s="402" t="n">
        <v>1</v>
      </c>
      <c r="E1374" s="402" t="n">
        <v>210</v>
      </c>
      <c r="F1374" s="402">
        <f>ROUND(Source!X1348,O1374)</f>
        <v/>
      </c>
      <c r="G1374" s="402" t="inlineStr">
        <is>
          <t>НР</t>
        </is>
      </c>
      <c r="H1374" s="402" t="inlineStr">
        <is>
          <t>Накладные расходы</t>
        </is>
      </c>
      <c r="I1374" s="402" t="n"/>
      <c r="J1374" s="402" t="n"/>
      <c r="K1374" s="402" t="n">
        <v>210</v>
      </c>
      <c r="L1374" s="402" t="n">
        <v>25</v>
      </c>
      <c r="M1374" s="402" t="n">
        <v>3</v>
      </c>
      <c r="N1374" s="402" t="inlineStr"/>
      <c r="O1374" s="402" t="n">
        <v>0</v>
      </c>
      <c r="P1374" s="402" t="n"/>
      <c r="Q1374" s="402" t="n"/>
      <c r="R1374" s="402" t="n"/>
      <c r="S1374" s="402" t="n"/>
      <c r="T1374" s="402" t="n"/>
      <c r="U1374" s="402" t="n"/>
      <c r="V1374" s="402" t="n"/>
      <c r="W1374" s="402" t="n">
        <v>0</v>
      </c>
      <c r="X1374" s="402" t="n">
        <v>1</v>
      </c>
      <c r="Y1374" s="402" t="n">
        <v>0</v>
      </c>
      <c r="Z1374" s="402" t="n"/>
      <c r="AA1374" s="402" t="n"/>
      <c r="AB1374" s="402" t="n"/>
    </row>
    <row r="1375">
      <c r="A1375" s="402" t="n">
        <v>50</v>
      </c>
      <c r="B1375" s="402" t="n">
        <v>0</v>
      </c>
      <c r="C1375" s="402" t="n">
        <v>0</v>
      </c>
      <c r="D1375" s="402" t="n">
        <v>1</v>
      </c>
      <c r="E1375" s="402" t="n">
        <v>211</v>
      </c>
      <c r="F1375" s="402">
        <f>ROUND(Source!Y1348,O1375)</f>
        <v/>
      </c>
      <c r="G1375" s="402" t="inlineStr">
        <is>
          <t>СмПриб</t>
        </is>
      </c>
      <c r="H1375" s="402" t="inlineStr">
        <is>
          <t>Сметная прибыль</t>
        </is>
      </c>
      <c r="I1375" s="402" t="n"/>
      <c r="J1375" s="402" t="n"/>
      <c r="K1375" s="402" t="n">
        <v>211</v>
      </c>
      <c r="L1375" s="402" t="n">
        <v>26</v>
      </c>
      <c r="M1375" s="402" t="n">
        <v>3</v>
      </c>
      <c r="N1375" s="402" t="inlineStr"/>
      <c r="O1375" s="402" t="n">
        <v>0</v>
      </c>
      <c r="P1375" s="402" t="n"/>
      <c r="Q1375" s="402" t="n"/>
      <c r="R1375" s="402" t="n"/>
      <c r="S1375" s="402" t="n"/>
      <c r="T1375" s="402" t="n"/>
      <c r="U1375" s="402" t="n"/>
      <c r="V1375" s="402" t="n"/>
      <c r="W1375" s="402" t="n">
        <v>0</v>
      </c>
      <c r="X1375" s="402" t="n">
        <v>1</v>
      </c>
      <c r="Y1375" s="402" t="n">
        <v>0</v>
      </c>
      <c r="Z1375" s="402" t="n"/>
      <c r="AA1375" s="402" t="n"/>
      <c r="AB1375" s="402" t="n"/>
    </row>
    <row r="1376">
      <c r="A1376" s="402" t="n">
        <v>50</v>
      </c>
      <c r="B1376" s="402" t="n">
        <v>0</v>
      </c>
      <c r="C1376" s="402" t="n">
        <v>0</v>
      </c>
      <c r="D1376" s="402" t="n">
        <v>1</v>
      </c>
      <c r="E1376" s="402" t="n">
        <v>224</v>
      </c>
      <c r="F1376" s="402">
        <f>ROUND(Source!AR1348,O1376)</f>
        <v/>
      </c>
      <c r="G1376" s="402" t="inlineStr">
        <is>
          <t>Всего</t>
        </is>
      </c>
      <c r="H1376" s="402" t="inlineStr">
        <is>
          <t>Всего с НР и СП</t>
        </is>
      </c>
      <c r="I1376" s="402" t="n"/>
      <c r="J1376" s="402" t="n"/>
      <c r="K1376" s="402" t="n">
        <v>224</v>
      </c>
      <c r="L1376" s="402" t="n">
        <v>27</v>
      </c>
      <c r="M1376" s="402" t="n">
        <v>3</v>
      </c>
      <c r="N1376" s="402" t="inlineStr"/>
      <c r="O1376" s="402" t="n">
        <v>0</v>
      </c>
      <c r="P1376" s="402" t="n"/>
      <c r="Q1376" s="402" t="n"/>
      <c r="R1376" s="402" t="n"/>
      <c r="S1376" s="402" t="n"/>
      <c r="T1376" s="402" t="n"/>
      <c r="U1376" s="402" t="n"/>
      <c r="V1376" s="402" t="n"/>
      <c r="W1376" s="402" t="n">
        <v>0</v>
      </c>
      <c r="X1376" s="402" t="n">
        <v>1</v>
      </c>
      <c r="Y1376" s="402" t="n">
        <v>0</v>
      </c>
      <c r="Z1376" s="402" t="n"/>
      <c r="AA1376" s="402" t="n"/>
      <c r="AB1376" s="402" t="n"/>
    </row>
    <row r="1377">
      <c r="A1377" s="402" t="n">
        <v>50</v>
      </c>
      <c r="B1377" s="402" t="n">
        <v>0</v>
      </c>
      <c r="C1377" s="402" t="n">
        <v>0</v>
      </c>
      <c r="D1377" s="402" t="n">
        <v>2</v>
      </c>
      <c r="E1377" s="402" t="n">
        <v>0</v>
      </c>
      <c r="F1377" s="402">
        <f>ROUND(F1376,O1377)</f>
        <v/>
      </c>
      <c r="G1377" s="402" t="inlineStr">
        <is>
          <t>и1</t>
        </is>
      </c>
      <c r="H1377" s="402" t="inlineStr">
        <is>
          <t>Итого</t>
        </is>
      </c>
      <c r="I1377" s="402" t="n"/>
      <c r="J1377" s="402" t="n"/>
      <c r="K1377" s="402" t="n">
        <v>212</v>
      </c>
      <c r="L1377" s="402" t="n">
        <v>28</v>
      </c>
      <c r="M1377" s="402" t="n">
        <v>0</v>
      </c>
      <c r="N1377" s="402" t="inlineStr"/>
      <c r="O1377" s="402" t="n">
        <v>0</v>
      </c>
      <c r="P1377" s="402" t="n"/>
      <c r="Q1377" s="402" t="n"/>
      <c r="R1377" s="402" t="n"/>
      <c r="S1377" s="402" t="n"/>
      <c r="T1377" s="402" t="n"/>
      <c r="U1377" s="402" t="n"/>
      <c r="V1377" s="402" t="n"/>
      <c r="W1377" s="402" t="n">
        <v>0</v>
      </c>
      <c r="X1377" s="402" t="n">
        <v>1</v>
      </c>
      <c r="Y1377" s="402" t="n">
        <v>0</v>
      </c>
      <c r="Z1377" s="402" t="n"/>
      <c r="AA1377" s="402" t="n"/>
      <c r="AB1377" s="402" t="n"/>
    </row>
    <row r="1378">
      <c r="A1378" s="402" t="n">
        <v>50</v>
      </c>
      <c r="B1378" s="402" t="n">
        <v>0</v>
      </c>
      <c r="C1378" s="402" t="n">
        <v>0</v>
      </c>
      <c r="D1378" s="402" t="n">
        <v>2</v>
      </c>
      <c r="E1378" s="402" t="n">
        <v>0</v>
      </c>
      <c r="F1378" s="402">
        <f>ROUND(F1377*0.22,O1378)</f>
        <v/>
      </c>
      <c r="G1378" s="402" t="inlineStr">
        <is>
          <t>и2</t>
        </is>
      </c>
      <c r="H1378" s="402" t="inlineStr">
        <is>
          <t>НДС 22%</t>
        </is>
      </c>
      <c r="I1378" s="402" t="n"/>
      <c r="J1378" s="402" t="n"/>
      <c r="K1378" s="402" t="n">
        <v>212</v>
      </c>
      <c r="L1378" s="402" t="n">
        <v>29</v>
      </c>
      <c r="M1378" s="402" t="n">
        <v>0</v>
      </c>
      <c r="N1378" s="402" t="inlineStr"/>
      <c r="O1378" s="402" t="n">
        <v>0</v>
      </c>
      <c r="P1378" s="402" t="n"/>
      <c r="Q1378" s="402" t="n"/>
      <c r="R1378" s="402" t="n"/>
      <c r="S1378" s="402" t="n"/>
      <c r="T1378" s="402" t="n"/>
      <c r="U1378" s="402" t="n"/>
      <c r="V1378" s="402" t="n"/>
      <c r="W1378" s="402" t="n">
        <v>0</v>
      </c>
      <c r="X1378" s="402" t="n">
        <v>1</v>
      </c>
      <c r="Y1378" s="402" t="n">
        <v>0</v>
      </c>
      <c r="Z1378" s="402" t="n"/>
      <c r="AA1378" s="402" t="n"/>
      <c r="AB1378" s="402" t="n"/>
    </row>
    <row r="1379">
      <c r="A1379" s="402" t="n">
        <v>50</v>
      </c>
      <c r="B1379" s="402" t="n">
        <v>0</v>
      </c>
      <c r="C1379" s="402" t="n">
        <v>0</v>
      </c>
      <c r="D1379" s="402" t="n">
        <v>2</v>
      </c>
      <c r="E1379" s="402" t="n">
        <v>213</v>
      </c>
      <c r="F1379" s="402">
        <f>ROUND(F1377+F1378,O1379)</f>
        <v/>
      </c>
      <c r="G1379" s="402" t="inlineStr">
        <is>
          <t>и3</t>
        </is>
      </c>
      <c r="H1379" s="402" t="inlineStr">
        <is>
          <t>Всего</t>
        </is>
      </c>
      <c r="I1379" s="402" t="n"/>
      <c r="J1379" s="402" t="n"/>
      <c r="K1379" s="402" t="n">
        <v>212</v>
      </c>
      <c r="L1379" s="402" t="n">
        <v>30</v>
      </c>
      <c r="M1379" s="402" t="n">
        <v>0</v>
      </c>
      <c r="N1379" s="402" t="inlineStr"/>
      <c r="O1379" s="402" t="n">
        <v>0</v>
      </c>
      <c r="P1379" s="402" t="n"/>
      <c r="Q1379" s="402" t="n"/>
      <c r="R1379" s="402" t="n"/>
      <c r="S1379" s="402" t="n"/>
      <c r="T1379" s="402" t="n"/>
      <c r="U1379" s="402" t="n"/>
      <c r="V1379" s="402" t="n"/>
      <c r="W1379" s="402" t="n">
        <v>0</v>
      </c>
      <c r="X1379" s="402" t="n">
        <v>1</v>
      </c>
      <c r="Y1379" s="402" t="n">
        <v>0</v>
      </c>
      <c r="Z1379" s="402" t="n"/>
      <c r="AA1379" s="402" t="n"/>
      <c r="AB1379" s="402" t="n"/>
    </row>
    <row r="1380"/>
    <row r="1381">
      <c r="A1381" s="399" t="n">
        <v>3</v>
      </c>
      <c r="B1381" s="399" t="n">
        <v>0</v>
      </c>
      <c r="C1381" s="399" t="n"/>
      <c r="D1381" s="399">
        <f>ROW(A1390)</f>
        <v/>
      </c>
      <c r="E1381" s="399" t="n"/>
      <c r="F1381" s="399" t="inlineStr">
        <is>
          <t>Новая локальная смета</t>
        </is>
      </c>
      <c r="G1381" s="399" t="inlineStr">
        <is>
          <t>Молодежная 13</t>
        </is>
      </c>
      <c r="H1381" s="399" t="inlineStr"/>
      <c r="I1381" s="399" t="n">
        <v>0</v>
      </c>
      <c r="J1381" s="399" t="inlineStr"/>
      <c r="K1381" s="399" t="n">
        <v>-1</v>
      </c>
      <c r="L1381" s="399" t="inlineStr">
        <is>
          <t>Новая локальная смета</t>
        </is>
      </c>
      <c r="M1381" s="399" t="inlineStr"/>
      <c r="N1381" s="399" t="n"/>
      <c r="O1381" s="399" t="n"/>
      <c r="P1381" s="399" t="n"/>
      <c r="Q1381" s="399" t="n"/>
      <c r="R1381" s="399" t="n"/>
      <c r="S1381" s="399" t="n">
        <v>0</v>
      </c>
      <c r="T1381" s="399" t="n"/>
      <c r="U1381" s="399" t="inlineStr"/>
      <c r="V1381" s="399" t="n">
        <v>0</v>
      </c>
      <c r="W1381" s="399" t="n"/>
      <c r="X1381" s="399" t="n"/>
      <c r="Y1381" s="399" t="n"/>
      <c r="Z1381" s="399" t="n"/>
      <c r="AA1381" s="399" t="n"/>
      <c r="AB1381" s="399" t="inlineStr"/>
      <c r="AC1381" s="399" t="inlineStr"/>
      <c r="AD1381" s="399" t="inlineStr"/>
      <c r="AE1381" s="399" t="inlineStr"/>
      <c r="AF1381" s="399" t="inlineStr"/>
      <c r="AG1381" s="399" t="inlineStr"/>
      <c r="AH1381" s="399" t="n"/>
      <c r="AI1381" s="399" t="n"/>
      <c r="AJ1381" s="399" t="n"/>
      <c r="AK1381" s="399" t="n"/>
      <c r="AL1381" s="399" t="n"/>
      <c r="AM1381" s="399" t="n"/>
      <c r="AN1381" s="399" t="n"/>
      <c r="AO1381" s="399" t="n"/>
      <c r="AP1381" s="399" t="inlineStr"/>
      <c r="AQ1381" s="399" t="inlineStr"/>
      <c r="AR1381" s="399" t="inlineStr"/>
      <c r="AS1381" s="399" t="n"/>
      <c r="AT1381" s="399" t="n"/>
      <c r="AU1381" s="399" t="n"/>
      <c r="AV1381" s="399" t="n"/>
      <c r="AW1381" s="399" t="n"/>
      <c r="AX1381" s="399" t="n"/>
      <c r="AY1381" s="399" t="n"/>
      <c r="AZ1381" s="399" t="inlineStr"/>
      <c r="BA1381" s="399" t="n"/>
      <c r="BB1381" s="399" t="inlineStr"/>
      <c r="BC1381" s="399" t="inlineStr"/>
      <c r="BD1381" s="399" t="inlineStr"/>
      <c r="BE1381" s="399" t="inlineStr"/>
      <c r="BF1381" s="399" t="inlineStr"/>
      <c r="BG1381" s="399" t="inlineStr"/>
      <c r="BH1381" s="399" t="inlineStr"/>
      <c r="BI1381" s="399" t="inlineStr"/>
      <c r="BJ1381" s="399" t="inlineStr"/>
      <c r="BK1381" s="399" t="inlineStr"/>
      <c r="BL1381" s="399" t="inlineStr"/>
      <c r="BM1381" s="399" t="inlineStr"/>
      <c r="BN1381" s="399" t="inlineStr"/>
      <c r="BO1381" s="399" t="inlineStr"/>
      <c r="BP1381" s="399" t="inlineStr"/>
      <c r="BQ1381" s="399" t="n"/>
      <c r="BR1381" s="399" t="n"/>
      <c r="BS1381" s="399" t="n"/>
      <c r="BT1381" s="399" t="n"/>
      <c r="BU1381" s="399" t="n"/>
      <c r="BV1381" s="399" t="n"/>
      <c r="BW1381" s="399" t="n"/>
      <c r="BX1381" s="399" t="n">
        <v>0</v>
      </c>
      <c r="BY1381" s="399" t="n"/>
      <c r="BZ1381" s="399" t="n"/>
      <c r="CA1381" s="399" t="n"/>
      <c r="CB1381" s="399" t="n"/>
      <c r="CC1381" s="399" t="n"/>
      <c r="CD1381" s="399" t="n"/>
      <c r="CE1381" s="399" t="n"/>
      <c r="CF1381" s="399" t="n">
        <v>0</v>
      </c>
      <c r="CG1381" s="399" t="n">
        <v>0</v>
      </c>
      <c r="CH1381" s="399" t="n"/>
      <c r="CI1381" s="399" t="inlineStr"/>
      <c r="CJ1381" s="399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400" t="n">
        <v>52</v>
      </c>
      <c r="B1383" s="400">
        <f>B1390</f>
        <v/>
      </c>
      <c r="C1383" s="400">
        <f>C1390</f>
        <v/>
      </c>
      <c r="D1383" s="400">
        <f>D1390</f>
        <v/>
      </c>
      <c r="E1383" s="400">
        <f>E1390</f>
        <v/>
      </c>
      <c r="F1383" s="400">
        <f>F1390</f>
        <v/>
      </c>
      <c r="G1383" s="400">
        <f>G1390</f>
        <v/>
      </c>
      <c r="H1383" s="400" t="n"/>
      <c r="I1383" s="400" t="n"/>
      <c r="J1383" s="400" t="n"/>
      <c r="K1383" s="400" t="n"/>
      <c r="L1383" s="400" t="n"/>
      <c r="M1383" s="400" t="n"/>
      <c r="N1383" s="400" t="n"/>
      <c r="O1383" s="400">
        <f>O1390</f>
        <v/>
      </c>
      <c r="P1383" s="400">
        <f>P1390</f>
        <v/>
      </c>
      <c r="Q1383" s="400">
        <f>Q1390</f>
        <v/>
      </c>
      <c r="R1383" s="400">
        <f>R1390</f>
        <v/>
      </c>
      <c r="S1383" s="400">
        <f>S1390</f>
        <v/>
      </c>
      <c r="T1383" s="400">
        <f>T1390</f>
        <v/>
      </c>
      <c r="U1383" s="400">
        <f>U1390</f>
        <v/>
      </c>
      <c r="V1383" s="400">
        <f>V1390</f>
        <v/>
      </c>
      <c r="W1383" s="400">
        <f>W1390</f>
        <v/>
      </c>
      <c r="X1383" s="400">
        <f>X1390</f>
        <v/>
      </c>
      <c r="Y1383" s="400">
        <f>Y1390</f>
        <v/>
      </c>
      <c r="Z1383" s="400">
        <f>Z1390</f>
        <v/>
      </c>
      <c r="AA1383" s="400">
        <f>AA1390</f>
        <v/>
      </c>
      <c r="AB1383" s="400">
        <f>AB1390</f>
        <v/>
      </c>
      <c r="AC1383" s="400">
        <f>AC1390</f>
        <v/>
      </c>
      <c r="AD1383" s="400">
        <f>AD1390</f>
        <v/>
      </c>
      <c r="AE1383" s="400">
        <f>AE1390</f>
        <v/>
      </c>
      <c r="AF1383" s="400">
        <f>AF1390</f>
        <v/>
      </c>
      <c r="AG1383" s="400">
        <f>AG1390</f>
        <v/>
      </c>
      <c r="AH1383" s="400">
        <f>AH1390</f>
        <v/>
      </c>
      <c r="AI1383" s="400">
        <f>AI1390</f>
        <v/>
      </c>
      <c r="AJ1383" s="400">
        <f>AJ1390</f>
        <v/>
      </c>
      <c r="AK1383" s="400">
        <f>AK1390</f>
        <v/>
      </c>
      <c r="AL1383" s="400">
        <f>AL1390</f>
        <v/>
      </c>
      <c r="AM1383" s="400">
        <f>AM1390</f>
        <v/>
      </c>
      <c r="AN1383" s="400">
        <f>AN1390</f>
        <v/>
      </c>
      <c r="AO1383" s="400">
        <f>AO1390</f>
        <v/>
      </c>
      <c r="AP1383" s="400">
        <f>AP1390</f>
        <v/>
      </c>
      <c r="AQ1383" s="400">
        <f>AQ1390</f>
        <v/>
      </c>
      <c r="AR1383" s="400">
        <f>AR1390</f>
        <v/>
      </c>
      <c r="AS1383" s="400">
        <f>AS1390</f>
        <v/>
      </c>
      <c r="AT1383" s="400">
        <f>AT1390</f>
        <v/>
      </c>
      <c r="AU1383" s="400">
        <f>AU1390</f>
        <v/>
      </c>
      <c r="AV1383" s="400">
        <f>AV1390</f>
        <v/>
      </c>
      <c r="AW1383" s="400">
        <f>AW1390</f>
        <v/>
      </c>
      <c r="AX1383" s="400">
        <f>AX1390</f>
        <v/>
      </c>
      <c r="AY1383" s="400">
        <f>AY1390</f>
        <v/>
      </c>
      <c r="AZ1383" s="400">
        <f>AZ1390</f>
        <v/>
      </c>
      <c r="BA1383" s="400">
        <f>BA1390</f>
        <v/>
      </c>
      <c r="BB1383" s="400">
        <f>BB1390</f>
        <v/>
      </c>
      <c r="BC1383" s="400">
        <f>BC1390</f>
        <v/>
      </c>
      <c r="BD1383" s="400">
        <f>BD1390</f>
        <v/>
      </c>
      <c r="BE1383" s="400">
        <f>BE1390</f>
        <v/>
      </c>
      <c r="BF1383" s="400">
        <f>BF1390</f>
        <v/>
      </c>
      <c r="BG1383" s="400">
        <f>BG1390</f>
        <v/>
      </c>
      <c r="BH1383" s="400">
        <f>BH1390</f>
        <v/>
      </c>
      <c r="BI1383" s="400">
        <f>BI1390</f>
        <v/>
      </c>
      <c r="BJ1383" s="400">
        <f>BJ1390</f>
        <v/>
      </c>
      <c r="BK1383" s="400">
        <f>BK1390</f>
        <v/>
      </c>
      <c r="BL1383" s="400">
        <f>BL1390</f>
        <v/>
      </c>
      <c r="BM1383" s="400">
        <f>BM1390</f>
        <v/>
      </c>
      <c r="BN1383" s="400">
        <f>BN1390</f>
        <v/>
      </c>
      <c r="BO1383" s="400">
        <f>BO1390</f>
        <v/>
      </c>
      <c r="BP1383" s="400">
        <f>BP1390</f>
        <v/>
      </c>
      <c r="BQ1383" s="400">
        <f>BQ1390</f>
        <v/>
      </c>
      <c r="BR1383" s="400">
        <f>BR1390</f>
        <v/>
      </c>
      <c r="BS1383" s="400">
        <f>BS1390</f>
        <v/>
      </c>
      <c r="BT1383" s="400">
        <f>BT1390</f>
        <v/>
      </c>
      <c r="BU1383" s="400">
        <f>BU1390</f>
        <v/>
      </c>
      <c r="BV1383" s="400">
        <f>BV1390</f>
        <v/>
      </c>
      <c r="BW1383" s="400">
        <f>BW1390</f>
        <v/>
      </c>
      <c r="BX1383" s="400">
        <f>BX1390</f>
        <v/>
      </c>
      <c r="BY1383" s="400">
        <f>BY1390</f>
        <v/>
      </c>
      <c r="BZ1383" s="400">
        <f>BZ1390</f>
        <v/>
      </c>
      <c r="CA1383" s="400">
        <f>CA1390</f>
        <v/>
      </c>
      <c r="CB1383" s="400">
        <f>CB1390</f>
        <v/>
      </c>
      <c r="CC1383" s="400">
        <f>CC1390</f>
        <v/>
      </c>
      <c r="CD1383" s="400">
        <f>CD1390</f>
        <v/>
      </c>
      <c r="CE1383" s="400">
        <f>CE1390</f>
        <v/>
      </c>
      <c r="CF1383" s="400">
        <f>CF1390</f>
        <v/>
      </c>
      <c r="CG1383" s="400">
        <f>CG1390</f>
        <v/>
      </c>
      <c r="CH1383" s="400">
        <f>CH1390</f>
        <v/>
      </c>
      <c r="CI1383" s="400">
        <f>CI1390</f>
        <v/>
      </c>
      <c r="CJ1383" s="400">
        <f>CJ1390</f>
        <v/>
      </c>
      <c r="CK1383" s="400">
        <f>CK1390</f>
        <v/>
      </c>
      <c r="CL1383" s="400">
        <f>CL1390</f>
        <v/>
      </c>
      <c r="CM1383" s="400">
        <f>CM1390</f>
        <v/>
      </c>
      <c r="CN1383" s="400">
        <f>CN1390</f>
        <v/>
      </c>
      <c r="CO1383" s="400">
        <f>CO1390</f>
        <v/>
      </c>
      <c r="CP1383" s="400">
        <f>CP1390</f>
        <v/>
      </c>
      <c r="CQ1383" s="400">
        <f>CQ1390</f>
        <v/>
      </c>
      <c r="CR1383" s="400">
        <f>CR1390</f>
        <v/>
      </c>
      <c r="CS1383" s="400">
        <f>CS1390</f>
        <v/>
      </c>
      <c r="CT1383" s="400">
        <f>CT1390</f>
        <v/>
      </c>
      <c r="CU1383" s="400">
        <f>CU1390</f>
        <v/>
      </c>
      <c r="CV1383" s="400">
        <f>CV1390</f>
        <v/>
      </c>
      <c r="CW1383" s="400">
        <f>CW1390</f>
        <v/>
      </c>
      <c r="CX1383" s="400">
        <f>CX1390</f>
        <v/>
      </c>
      <c r="CY1383" s="400">
        <f>CY1390</f>
        <v/>
      </c>
      <c r="CZ1383" s="400">
        <f>CZ1390</f>
        <v/>
      </c>
      <c r="DA1383" s="400">
        <f>DA1390</f>
        <v/>
      </c>
      <c r="DB1383" s="400">
        <f>DB1390</f>
        <v/>
      </c>
      <c r="DC1383" s="400">
        <f>DC1390</f>
        <v/>
      </c>
      <c r="DD1383" s="400">
        <f>DD1390</f>
        <v/>
      </c>
      <c r="DE1383" s="400">
        <f>DE1390</f>
        <v/>
      </c>
      <c r="DF1383" s="400">
        <f>DF1390</f>
        <v/>
      </c>
      <c r="DG1383" s="401">
        <f>DG1390</f>
        <v/>
      </c>
      <c r="DH1383" s="401">
        <f>DH1390</f>
        <v/>
      </c>
      <c r="DI1383" s="401">
        <f>DI1390</f>
        <v/>
      </c>
      <c r="DJ1383" s="401">
        <f>DJ1390</f>
        <v/>
      </c>
      <c r="DK1383" s="401">
        <f>DK1390</f>
        <v/>
      </c>
      <c r="DL1383" s="401">
        <f>DL1390</f>
        <v/>
      </c>
      <c r="DM1383" s="401">
        <f>DM1390</f>
        <v/>
      </c>
      <c r="DN1383" s="401">
        <f>DN1390</f>
        <v/>
      </c>
      <c r="DO1383" s="401">
        <f>DO1390</f>
        <v/>
      </c>
      <c r="DP1383" s="401">
        <f>DP1390</f>
        <v/>
      </c>
      <c r="DQ1383" s="401">
        <f>DQ1390</f>
        <v/>
      </c>
      <c r="DR1383" s="401">
        <f>DR1390</f>
        <v/>
      </c>
      <c r="DS1383" s="401">
        <f>DS1390</f>
        <v/>
      </c>
      <c r="DT1383" s="401">
        <f>DT1390</f>
        <v/>
      </c>
      <c r="DU1383" s="401">
        <f>DU1390</f>
        <v/>
      </c>
      <c r="DV1383" s="401">
        <f>DV1390</f>
        <v/>
      </c>
      <c r="DW1383" s="401">
        <f>DW1390</f>
        <v/>
      </c>
      <c r="DX1383" s="401">
        <f>DX1390</f>
        <v/>
      </c>
      <c r="DY1383" s="401">
        <f>DY1390</f>
        <v/>
      </c>
      <c r="DZ1383" s="401">
        <f>DZ1390</f>
        <v/>
      </c>
      <c r="EA1383" s="401">
        <f>EA1390</f>
        <v/>
      </c>
      <c r="EB1383" s="401">
        <f>EB1390</f>
        <v/>
      </c>
      <c r="EC1383" s="401">
        <f>EC1390</f>
        <v/>
      </c>
      <c r="ED1383" s="401">
        <f>ED1390</f>
        <v/>
      </c>
      <c r="EE1383" s="401">
        <f>EE1390</f>
        <v/>
      </c>
      <c r="EF1383" s="401">
        <f>EF1390</f>
        <v/>
      </c>
      <c r="EG1383" s="401">
        <f>EG1390</f>
        <v/>
      </c>
      <c r="EH1383" s="401">
        <f>EH1390</f>
        <v/>
      </c>
      <c r="EI1383" s="401">
        <f>EI1390</f>
        <v/>
      </c>
      <c r="EJ1383" s="401">
        <f>EJ1390</f>
        <v/>
      </c>
      <c r="EK1383" s="401">
        <f>EK1390</f>
        <v/>
      </c>
      <c r="EL1383" s="401">
        <f>EL1390</f>
        <v/>
      </c>
      <c r="EM1383" s="401">
        <f>EM1390</f>
        <v/>
      </c>
      <c r="EN1383" s="401">
        <f>EN1390</f>
        <v/>
      </c>
      <c r="EO1383" s="401">
        <f>EO1390</f>
        <v/>
      </c>
      <c r="EP1383" s="401">
        <f>EP1390</f>
        <v/>
      </c>
      <c r="EQ1383" s="401">
        <f>EQ1390</f>
        <v/>
      </c>
      <c r="ER1383" s="401">
        <f>ER1390</f>
        <v/>
      </c>
      <c r="ES1383" s="401">
        <f>ES1390</f>
        <v/>
      </c>
      <c r="ET1383" s="401">
        <f>ET1390</f>
        <v/>
      </c>
      <c r="EU1383" s="401">
        <f>EU1390</f>
        <v/>
      </c>
      <c r="EV1383" s="401">
        <f>EV1390</f>
        <v/>
      </c>
      <c r="EW1383" s="401">
        <f>EW1390</f>
        <v/>
      </c>
      <c r="EX1383" s="401">
        <f>EX1390</f>
        <v/>
      </c>
      <c r="EY1383" s="401">
        <f>EY1390</f>
        <v/>
      </c>
      <c r="EZ1383" s="401">
        <f>EZ1390</f>
        <v/>
      </c>
      <c r="FA1383" s="401">
        <f>FA1390</f>
        <v/>
      </c>
      <c r="FB1383" s="401">
        <f>FB1390</f>
        <v/>
      </c>
      <c r="FC1383" s="401">
        <f>FC1390</f>
        <v/>
      </c>
      <c r="FD1383" s="401">
        <f>FD1390</f>
        <v/>
      </c>
      <c r="FE1383" s="401">
        <f>FE1390</f>
        <v/>
      </c>
      <c r="FF1383" s="401">
        <f>FF1390</f>
        <v/>
      </c>
      <c r="FG1383" s="401">
        <f>FG1390</f>
        <v/>
      </c>
      <c r="FH1383" s="401">
        <f>FH1390</f>
        <v/>
      </c>
      <c r="FI1383" s="401">
        <f>FI1390</f>
        <v/>
      </c>
      <c r="FJ1383" s="401">
        <f>FJ1390</f>
        <v/>
      </c>
      <c r="FK1383" s="401">
        <f>FK1390</f>
        <v/>
      </c>
      <c r="FL1383" s="401">
        <f>FL1390</f>
        <v/>
      </c>
      <c r="FM1383" s="401">
        <f>FM1390</f>
        <v/>
      </c>
      <c r="FN1383" s="401">
        <f>FN1390</f>
        <v/>
      </c>
      <c r="FO1383" s="401">
        <f>FO1390</f>
        <v/>
      </c>
      <c r="FP1383" s="401">
        <f>FP1390</f>
        <v/>
      </c>
      <c r="FQ1383" s="401">
        <f>FQ1390</f>
        <v/>
      </c>
      <c r="FR1383" s="401">
        <f>FR1390</f>
        <v/>
      </c>
      <c r="FS1383" s="401">
        <f>FS1390</f>
        <v/>
      </c>
      <c r="FT1383" s="401">
        <f>FT1390</f>
        <v/>
      </c>
      <c r="FU1383" s="401">
        <f>FU1390</f>
        <v/>
      </c>
      <c r="FV1383" s="401">
        <f>FV1390</f>
        <v/>
      </c>
      <c r="FW1383" s="401">
        <f>FW1390</f>
        <v/>
      </c>
      <c r="FX1383" s="401">
        <f>FX1390</f>
        <v/>
      </c>
      <c r="FY1383" s="401">
        <f>FY1390</f>
        <v/>
      </c>
      <c r="FZ1383" s="401">
        <f>FZ1390</f>
        <v/>
      </c>
      <c r="GA1383" s="401">
        <f>GA1390</f>
        <v/>
      </c>
      <c r="GB1383" s="401">
        <f>GB1390</f>
        <v/>
      </c>
      <c r="GC1383" s="401">
        <f>GC1390</f>
        <v/>
      </c>
      <c r="GD1383" s="401">
        <f>GD1390</f>
        <v/>
      </c>
      <c r="GE1383" s="401">
        <f>GE1390</f>
        <v/>
      </c>
      <c r="GF1383" s="401">
        <f>GF1390</f>
        <v/>
      </c>
      <c r="GG1383" s="401">
        <f>GG1390</f>
        <v/>
      </c>
      <c r="GH1383" s="401">
        <f>GH1390</f>
        <v/>
      </c>
      <c r="GI1383" s="401">
        <f>GI1390</f>
        <v/>
      </c>
      <c r="GJ1383" s="401">
        <f>GJ1390</f>
        <v/>
      </c>
      <c r="GK1383" s="401">
        <f>GK1390</f>
        <v/>
      </c>
      <c r="GL1383" s="401">
        <f>GL1390</f>
        <v/>
      </c>
      <c r="GM1383" s="401">
        <f>GM1390</f>
        <v/>
      </c>
      <c r="GN1383" s="401">
        <f>GN1390</f>
        <v/>
      </c>
      <c r="GO1383" s="401">
        <f>GO1390</f>
        <v/>
      </c>
      <c r="GP1383" s="401">
        <f>GP1390</f>
        <v/>
      </c>
      <c r="GQ1383" s="401">
        <f>GQ1390</f>
        <v/>
      </c>
      <c r="GR1383" s="401">
        <f>GR1390</f>
        <v/>
      </c>
      <c r="GS1383" s="401">
        <f>GS1390</f>
        <v/>
      </c>
      <c r="GT1383" s="401">
        <f>GT1390</f>
        <v/>
      </c>
      <c r="GU1383" s="401">
        <f>GU1390</f>
        <v/>
      </c>
      <c r="GV1383" s="401">
        <f>GV1390</f>
        <v/>
      </c>
      <c r="GW1383" s="401">
        <f>GW1390</f>
        <v/>
      </c>
      <c r="GX1383" s="401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400" t="n">
        <v>51</v>
      </c>
      <c r="B1390" s="400">
        <f>B1381</f>
        <v/>
      </c>
      <c r="C1390" s="400">
        <f>A1381</f>
        <v/>
      </c>
      <c r="D1390" s="400">
        <f>ROW(A1381)</f>
        <v/>
      </c>
      <c r="E1390" s="400" t="n"/>
      <c r="F1390" s="400">
        <f>IF(F1381&lt;&gt;"",F1381,"")</f>
        <v/>
      </c>
      <c r="G1390" s="400">
        <f>IF(G1381&lt;&gt;"",G1381,"")</f>
        <v/>
      </c>
      <c r="H1390" s="400" t="n">
        <v>0</v>
      </c>
      <c r="I1390" s="400" t="n"/>
      <c r="J1390" s="400" t="n"/>
      <c r="K1390" s="400" t="n"/>
      <c r="L1390" s="400" t="n"/>
      <c r="M1390" s="400" t="n"/>
      <c r="N1390" s="400" t="n"/>
      <c r="O1390" s="400" t="n">
        <v>0</v>
      </c>
      <c r="P1390" s="400" t="n">
        <v>0</v>
      </c>
      <c r="Q1390" s="400" t="n">
        <v>0</v>
      </c>
      <c r="R1390" s="400" t="n">
        <v>0</v>
      </c>
      <c r="S1390" s="400" t="n">
        <v>0</v>
      </c>
      <c r="T1390" s="400" t="n">
        <v>0</v>
      </c>
      <c r="U1390" s="400" t="n">
        <v>0</v>
      </c>
      <c r="V1390" s="400" t="n">
        <v>0</v>
      </c>
      <c r="W1390" s="400" t="n">
        <v>0</v>
      </c>
      <c r="X1390" s="400" t="n">
        <v>0</v>
      </c>
      <c r="Y1390" s="400" t="n">
        <v>0</v>
      </c>
      <c r="Z1390" s="400" t="n"/>
      <c r="AA1390" s="400" t="n"/>
      <c r="AB1390" s="400" t="n"/>
      <c r="AC1390" s="400" t="n"/>
      <c r="AD1390" s="400" t="n"/>
      <c r="AE1390" s="400" t="n"/>
      <c r="AF1390" s="400" t="n"/>
      <c r="AG1390" s="400" t="n"/>
      <c r="AH1390" s="400" t="n"/>
      <c r="AI1390" s="400" t="n"/>
      <c r="AJ1390" s="400" t="n"/>
      <c r="AK1390" s="400" t="n"/>
      <c r="AL1390" s="400" t="n"/>
      <c r="AM1390" s="400" t="n"/>
      <c r="AN1390" s="400" t="n"/>
      <c r="AO1390" s="400">
        <f>ROUND(BX1390,0)</f>
        <v/>
      </c>
      <c r="AP1390" s="400">
        <f>ROUND(BY1390,0)</f>
        <v/>
      </c>
      <c r="AQ1390" s="400">
        <f>ROUND(BZ1390,0)</f>
        <v/>
      </c>
      <c r="AR1390" s="400">
        <f>ROUND(CA1390,0)</f>
        <v/>
      </c>
      <c r="AS1390" s="400">
        <f>ROUND(CB1390,0)</f>
        <v/>
      </c>
      <c r="AT1390" s="400">
        <f>ROUND(CC1390,0)</f>
        <v/>
      </c>
      <c r="AU1390" s="400">
        <f>ROUND(CD1390,0)</f>
        <v/>
      </c>
      <c r="AV1390" s="400">
        <f>ROUND(CE1390,0)</f>
        <v/>
      </c>
      <c r="AW1390" s="400">
        <f>ROUND(CF1390,0)</f>
        <v/>
      </c>
      <c r="AX1390" s="400">
        <f>ROUND(CG1390,0)</f>
        <v/>
      </c>
      <c r="AY1390" s="400">
        <f>ROUND(CH1390,0)</f>
        <v/>
      </c>
      <c r="AZ1390" s="400">
        <f>ROUND(CI1390,0)</f>
        <v/>
      </c>
      <c r="BA1390" s="400">
        <f>ROUND(CJ1390,0)</f>
        <v/>
      </c>
      <c r="BB1390" s="400">
        <f>ROUND(CK1390,0)</f>
        <v/>
      </c>
      <c r="BC1390" s="400">
        <f>ROUND(CL1390,0)</f>
        <v/>
      </c>
      <c r="BD1390" s="400">
        <f>ROUND(CM1390,0)</f>
        <v/>
      </c>
      <c r="BE1390" s="400" t="n"/>
      <c r="BF1390" s="400" t="n"/>
      <c r="BG1390" s="400" t="n"/>
      <c r="BH1390" s="400" t="n"/>
      <c r="BI1390" s="400" t="n"/>
      <c r="BJ1390" s="400" t="n"/>
      <c r="BK1390" s="400" t="n"/>
      <c r="BL1390" s="400" t="n"/>
      <c r="BM1390" s="400" t="n"/>
      <c r="BN1390" s="400" t="n"/>
      <c r="BO1390" s="400" t="n"/>
      <c r="BP1390" s="400" t="n"/>
      <c r="BQ1390" s="400" t="n"/>
      <c r="BR1390" s="400" t="n"/>
      <c r="BS1390" s="400" t="n"/>
      <c r="BT1390" s="400" t="n"/>
      <c r="BU1390" s="400" t="n"/>
      <c r="BV1390" s="400" t="n"/>
      <c r="BW1390" s="400" t="n"/>
      <c r="BX1390" s="400" t="n"/>
      <c r="BY1390" s="400" t="n"/>
      <c r="BZ1390" s="400" t="n"/>
      <c r="CA1390" s="400" t="n"/>
      <c r="CB1390" s="400" t="n"/>
      <c r="CC1390" s="400" t="n"/>
      <c r="CD1390" s="400" t="n"/>
      <c r="CE1390" s="400" t="n"/>
      <c r="CF1390" s="400" t="n"/>
      <c r="CG1390" s="400" t="n"/>
      <c r="CH1390" s="400" t="n"/>
      <c r="CI1390" s="400" t="n"/>
      <c r="CJ1390" s="400" t="n"/>
      <c r="CK1390" s="400" t="n"/>
      <c r="CL1390" s="400" t="n"/>
      <c r="CM1390" s="400" t="n"/>
      <c r="CN1390" s="400" t="n"/>
      <c r="CO1390" s="400" t="n"/>
      <c r="CP1390" s="400" t="n"/>
      <c r="CQ1390" s="400" t="n"/>
      <c r="CR1390" s="400" t="n"/>
      <c r="CS1390" s="400" t="n"/>
      <c r="CT1390" s="400" t="n"/>
      <c r="CU1390" s="400" t="n"/>
      <c r="CV1390" s="400" t="n"/>
      <c r="CW1390" s="400" t="n"/>
      <c r="CX1390" s="400" t="n"/>
      <c r="CY1390" s="400" t="n"/>
      <c r="CZ1390" s="400" t="n"/>
      <c r="DA1390" s="400" t="n"/>
      <c r="DB1390" s="400" t="n"/>
      <c r="DC1390" s="400" t="n"/>
      <c r="DD1390" s="400" t="n"/>
      <c r="DE1390" s="400" t="n"/>
      <c r="DF1390" s="400" t="n"/>
      <c r="DG1390" s="401" t="n"/>
      <c r="DH1390" s="401" t="n"/>
      <c r="DI1390" s="401" t="n"/>
      <c r="DJ1390" s="401" t="n"/>
      <c r="DK1390" s="401" t="n"/>
      <c r="DL1390" s="401" t="n"/>
      <c r="DM1390" s="401" t="n"/>
      <c r="DN1390" s="401" t="n"/>
      <c r="DO1390" s="401" t="n"/>
      <c r="DP1390" s="401" t="n"/>
      <c r="DQ1390" s="401" t="n"/>
      <c r="DR1390" s="401" t="n"/>
      <c r="DS1390" s="401" t="n"/>
      <c r="DT1390" s="401" t="n"/>
      <c r="DU1390" s="401" t="n"/>
      <c r="DV1390" s="401" t="n"/>
      <c r="DW1390" s="401" t="n"/>
      <c r="DX1390" s="401" t="n"/>
      <c r="DY1390" s="401" t="n"/>
      <c r="DZ1390" s="401" t="n"/>
      <c r="EA1390" s="401" t="n"/>
      <c r="EB1390" s="401" t="n"/>
      <c r="EC1390" s="401" t="n"/>
      <c r="ED1390" s="401" t="n"/>
      <c r="EE1390" s="401" t="n"/>
      <c r="EF1390" s="401" t="n"/>
      <c r="EG1390" s="401" t="n"/>
      <c r="EH1390" s="401" t="n"/>
      <c r="EI1390" s="401" t="n"/>
      <c r="EJ1390" s="401" t="n"/>
      <c r="EK1390" s="401" t="n"/>
      <c r="EL1390" s="401" t="n"/>
      <c r="EM1390" s="401" t="n"/>
      <c r="EN1390" s="401" t="n"/>
      <c r="EO1390" s="401" t="n"/>
      <c r="EP1390" s="401" t="n"/>
      <c r="EQ1390" s="401" t="n"/>
      <c r="ER1390" s="401" t="n"/>
      <c r="ES1390" s="401" t="n"/>
      <c r="ET1390" s="401" t="n"/>
      <c r="EU1390" s="401" t="n"/>
      <c r="EV1390" s="401" t="n"/>
      <c r="EW1390" s="401" t="n"/>
      <c r="EX1390" s="401" t="n"/>
      <c r="EY1390" s="401" t="n"/>
      <c r="EZ1390" s="401" t="n"/>
      <c r="FA1390" s="401" t="n"/>
      <c r="FB1390" s="401" t="n"/>
      <c r="FC1390" s="401" t="n"/>
      <c r="FD1390" s="401" t="n"/>
      <c r="FE1390" s="401" t="n"/>
      <c r="FF1390" s="401" t="n"/>
      <c r="FG1390" s="401" t="n"/>
      <c r="FH1390" s="401" t="n"/>
      <c r="FI1390" s="401" t="n"/>
      <c r="FJ1390" s="401" t="n"/>
      <c r="FK1390" s="401" t="n"/>
      <c r="FL1390" s="401" t="n"/>
      <c r="FM1390" s="401" t="n"/>
      <c r="FN1390" s="401" t="n"/>
      <c r="FO1390" s="401" t="n"/>
      <c r="FP1390" s="401" t="n"/>
      <c r="FQ1390" s="401" t="n"/>
      <c r="FR1390" s="401" t="n"/>
      <c r="FS1390" s="401" t="n"/>
      <c r="FT1390" s="401" t="n"/>
      <c r="FU1390" s="401" t="n"/>
      <c r="FV1390" s="401" t="n"/>
      <c r="FW1390" s="401" t="n"/>
      <c r="FX1390" s="401" t="n"/>
      <c r="FY1390" s="401" t="n"/>
      <c r="FZ1390" s="401" t="n"/>
      <c r="GA1390" s="401" t="n"/>
      <c r="GB1390" s="401" t="n"/>
      <c r="GC1390" s="401" t="n"/>
      <c r="GD1390" s="401" t="n"/>
      <c r="GE1390" s="401" t="n"/>
      <c r="GF1390" s="401" t="n"/>
      <c r="GG1390" s="401" t="n"/>
      <c r="GH1390" s="401" t="n"/>
      <c r="GI1390" s="401" t="n"/>
      <c r="GJ1390" s="401" t="n"/>
      <c r="GK1390" s="401" t="n"/>
      <c r="GL1390" s="401" t="n"/>
      <c r="GM1390" s="401" t="n"/>
      <c r="GN1390" s="401" t="n"/>
      <c r="GO1390" s="401" t="n"/>
      <c r="GP1390" s="401" t="n"/>
      <c r="GQ1390" s="401" t="n"/>
      <c r="GR1390" s="401" t="n"/>
      <c r="GS1390" s="401" t="n"/>
      <c r="GT1390" s="401" t="n"/>
      <c r="GU1390" s="401" t="n"/>
      <c r="GV1390" s="401" t="n"/>
      <c r="GW1390" s="401" t="n"/>
      <c r="GX1390" s="401" t="n">
        <v>0</v>
      </c>
    </row>
    <row r="1391"/>
    <row r="1392">
      <c r="A1392" s="402" t="n">
        <v>50</v>
      </c>
      <c r="B1392" s="402" t="n">
        <v>0</v>
      </c>
      <c r="C1392" s="402" t="n">
        <v>0</v>
      </c>
      <c r="D1392" s="402" t="n">
        <v>1</v>
      </c>
      <c r="E1392" s="402" t="n">
        <v>201</v>
      </c>
      <c r="F1392" s="402">
        <f>ROUND(Source!O1390,O1392)</f>
        <v/>
      </c>
      <c r="G1392" s="402" t="inlineStr">
        <is>
          <t>ПЗ</t>
        </is>
      </c>
      <c r="H1392" s="402" t="inlineStr">
        <is>
          <t>Прямые затраты</t>
        </is>
      </c>
      <c r="I1392" s="402" t="n"/>
      <c r="J1392" s="402" t="n"/>
      <c r="K1392" s="402" t="n">
        <v>201</v>
      </c>
      <c r="L1392" s="402" t="n">
        <v>1</v>
      </c>
      <c r="M1392" s="402" t="n">
        <v>3</v>
      </c>
      <c r="N1392" s="402" t="inlineStr"/>
      <c r="O1392" s="402" t="n">
        <v>0</v>
      </c>
      <c r="P1392" s="402" t="n"/>
      <c r="Q1392" s="402" t="n"/>
      <c r="R1392" s="402" t="n"/>
      <c r="S1392" s="402" t="n"/>
      <c r="T1392" s="402" t="n"/>
      <c r="U1392" s="402" t="n"/>
      <c r="V1392" s="402" t="n"/>
      <c r="W1392" s="402" t="n">
        <v>0</v>
      </c>
      <c r="X1392" s="402" t="n">
        <v>1</v>
      </c>
      <c r="Y1392" s="402" t="n">
        <v>0</v>
      </c>
      <c r="Z1392" s="402" t="n"/>
      <c r="AA1392" s="402" t="n"/>
      <c r="AB1392" s="402" t="n"/>
    </row>
    <row r="1393">
      <c r="A1393" s="402" t="n">
        <v>50</v>
      </c>
      <c r="B1393" s="402" t="n">
        <v>0</v>
      </c>
      <c r="C1393" s="402" t="n">
        <v>0</v>
      </c>
      <c r="D1393" s="402" t="n">
        <v>1</v>
      </c>
      <c r="E1393" s="402" t="n">
        <v>202</v>
      </c>
      <c r="F1393" s="402">
        <f>ROUND(Source!P1390,O1393)</f>
        <v/>
      </c>
      <c r="G1393" s="402" t="inlineStr">
        <is>
          <t>СтМатОб</t>
        </is>
      </c>
      <c r="H1393" s="402" t="inlineStr">
        <is>
          <t>Стоимость материальных ресурсов (всего)</t>
        </is>
      </c>
      <c r="I1393" s="402" t="n"/>
      <c r="J1393" s="402" t="n"/>
      <c r="K1393" s="402" t="n">
        <v>202</v>
      </c>
      <c r="L1393" s="402" t="n">
        <v>2</v>
      </c>
      <c r="M1393" s="402" t="n">
        <v>3</v>
      </c>
      <c r="N1393" s="402" t="inlineStr"/>
      <c r="O1393" s="402" t="n">
        <v>0</v>
      </c>
      <c r="P1393" s="402" t="n"/>
      <c r="Q1393" s="402" t="n"/>
      <c r="R1393" s="402" t="n"/>
      <c r="S1393" s="402" t="n"/>
      <c r="T1393" s="402" t="n"/>
      <c r="U1393" s="402" t="n"/>
      <c r="V1393" s="402" t="n"/>
      <c r="W1393" s="402" t="n">
        <v>0</v>
      </c>
      <c r="X1393" s="402" t="n">
        <v>1</v>
      </c>
      <c r="Y1393" s="402" t="n">
        <v>0</v>
      </c>
      <c r="Z1393" s="402" t="n"/>
      <c r="AA1393" s="402" t="n"/>
      <c r="AB1393" s="402" t="n"/>
    </row>
    <row r="1394">
      <c r="A1394" s="402" t="n">
        <v>50</v>
      </c>
      <c r="B1394" s="402" t="n">
        <v>0</v>
      </c>
      <c r="C1394" s="402" t="n">
        <v>0</v>
      </c>
      <c r="D1394" s="402" t="n">
        <v>1</v>
      </c>
      <c r="E1394" s="402" t="n">
        <v>222</v>
      </c>
      <c r="F1394" s="402">
        <f>ROUND(Source!AO1390,O1394)</f>
        <v/>
      </c>
      <c r="G1394" s="402" t="inlineStr">
        <is>
          <t>СтМатОбЗак</t>
        </is>
      </c>
      <c r="H1394" s="402" t="inlineStr">
        <is>
          <t>Стоимость материалов и оборудования заказчика</t>
        </is>
      </c>
      <c r="I1394" s="402" t="n"/>
      <c r="J1394" s="402" t="n"/>
      <c r="K1394" s="402" t="n">
        <v>222</v>
      </c>
      <c r="L1394" s="402" t="n">
        <v>3</v>
      </c>
      <c r="M1394" s="402" t="n">
        <v>3</v>
      </c>
      <c r="N1394" s="402" t="inlineStr"/>
      <c r="O1394" s="402" t="n">
        <v>0</v>
      </c>
      <c r="P1394" s="402" t="n"/>
      <c r="Q1394" s="402" t="n"/>
      <c r="R1394" s="402" t="n"/>
      <c r="S1394" s="402" t="n"/>
      <c r="T1394" s="402" t="n"/>
      <c r="U1394" s="402" t="n"/>
      <c r="V1394" s="402" t="n"/>
      <c r="W1394" s="402" t="n">
        <v>0</v>
      </c>
      <c r="X1394" s="402" t="n">
        <v>1</v>
      </c>
      <c r="Y1394" s="402" t="n">
        <v>0</v>
      </c>
      <c r="Z1394" s="402" t="n"/>
      <c r="AA1394" s="402" t="n"/>
      <c r="AB1394" s="402" t="n"/>
    </row>
    <row r="1395">
      <c r="A1395" s="402" t="n">
        <v>50</v>
      </c>
      <c r="B1395" s="402" t="n">
        <v>0</v>
      </c>
      <c r="C1395" s="402" t="n">
        <v>0</v>
      </c>
      <c r="D1395" s="402" t="n">
        <v>1</v>
      </c>
      <c r="E1395" s="402" t="n">
        <v>225</v>
      </c>
      <c r="F1395" s="402">
        <f>ROUND(Source!AV1390,O1395)</f>
        <v/>
      </c>
      <c r="G1395" s="402" t="inlineStr">
        <is>
          <t>СтМатОбПод</t>
        </is>
      </c>
      <c r="H1395" s="402" t="inlineStr">
        <is>
          <t>Стоимость материалов и оборудования подрядчика</t>
        </is>
      </c>
      <c r="I1395" s="402" t="n"/>
      <c r="J1395" s="402" t="n"/>
      <c r="K1395" s="402" t="n">
        <v>225</v>
      </c>
      <c r="L1395" s="402" t="n">
        <v>4</v>
      </c>
      <c r="M1395" s="402" t="n">
        <v>3</v>
      </c>
      <c r="N1395" s="402" t="inlineStr"/>
      <c r="O1395" s="402" t="n">
        <v>0</v>
      </c>
      <c r="P1395" s="402" t="n"/>
      <c r="Q1395" s="402" t="n"/>
      <c r="R1395" s="402" t="n"/>
      <c r="S1395" s="402" t="n"/>
      <c r="T1395" s="402" t="n"/>
      <c r="U1395" s="402" t="n"/>
      <c r="V1395" s="402" t="n"/>
      <c r="W1395" s="402" t="n">
        <v>0</v>
      </c>
      <c r="X1395" s="402" t="n">
        <v>1</v>
      </c>
      <c r="Y1395" s="402" t="n">
        <v>0</v>
      </c>
      <c r="Z1395" s="402" t="n"/>
      <c r="AA1395" s="402" t="n"/>
      <c r="AB1395" s="402" t="n"/>
    </row>
    <row r="1396">
      <c r="A1396" s="402" t="n">
        <v>50</v>
      </c>
      <c r="B1396" s="402" t="n">
        <v>0</v>
      </c>
      <c r="C1396" s="402" t="n">
        <v>0</v>
      </c>
      <c r="D1396" s="402" t="n">
        <v>1</v>
      </c>
      <c r="E1396" s="402" t="n">
        <v>226</v>
      </c>
      <c r="F1396" s="402">
        <f>ROUND(Source!AW1390,O1396)</f>
        <v/>
      </c>
      <c r="G1396" s="402" t="inlineStr">
        <is>
          <t>СтМат</t>
        </is>
      </c>
      <c r="H1396" s="402" t="inlineStr">
        <is>
          <t>Стоимость материалов (всего)</t>
        </is>
      </c>
      <c r="I1396" s="402" t="n"/>
      <c r="J1396" s="402" t="n"/>
      <c r="K1396" s="402" t="n">
        <v>226</v>
      </c>
      <c r="L1396" s="402" t="n">
        <v>5</v>
      </c>
      <c r="M1396" s="402" t="n">
        <v>3</v>
      </c>
      <c r="N1396" s="402" t="inlineStr"/>
      <c r="O1396" s="402" t="n">
        <v>0</v>
      </c>
      <c r="P1396" s="402" t="n"/>
      <c r="Q1396" s="402" t="n"/>
      <c r="R1396" s="402" t="n"/>
      <c r="S1396" s="402" t="n"/>
      <c r="T1396" s="402" t="n"/>
      <c r="U1396" s="402" t="n"/>
      <c r="V1396" s="402" t="n"/>
      <c r="W1396" s="402" t="n">
        <v>0</v>
      </c>
      <c r="X1396" s="402" t="n">
        <v>1</v>
      </c>
      <c r="Y1396" s="402" t="n">
        <v>0</v>
      </c>
      <c r="Z1396" s="402" t="n"/>
      <c r="AA1396" s="402" t="n"/>
      <c r="AB1396" s="402" t="n"/>
    </row>
    <row r="1397">
      <c r="A1397" s="402" t="n">
        <v>50</v>
      </c>
      <c r="B1397" s="402" t="n">
        <v>0</v>
      </c>
      <c r="C1397" s="402" t="n">
        <v>0</v>
      </c>
      <c r="D1397" s="402" t="n">
        <v>1</v>
      </c>
      <c r="E1397" s="402" t="n">
        <v>227</v>
      </c>
      <c r="F1397" s="402">
        <f>ROUND(Source!AX1390,O1397)</f>
        <v/>
      </c>
      <c r="G1397" s="402" t="inlineStr">
        <is>
          <t>СтМатЗак</t>
        </is>
      </c>
      <c r="H1397" s="402" t="inlineStr">
        <is>
          <t>Стоимость материалов заказчика</t>
        </is>
      </c>
      <c r="I1397" s="402" t="n"/>
      <c r="J1397" s="402" t="n"/>
      <c r="K1397" s="402" t="n">
        <v>227</v>
      </c>
      <c r="L1397" s="402" t="n">
        <v>6</v>
      </c>
      <c r="M1397" s="402" t="n">
        <v>3</v>
      </c>
      <c r="N1397" s="402" t="inlineStr"/>
      <c r="O1397" s="402" t="n">
        <v>0</v>
      </c>
      <c r="P1397" s="402" t="n"/>
      <c r="Q1397" s="402" t="n"/>
      <c r="R1397" s="402" t="n"/>
      <c r="S1397" s="402" t="n"/>
      <c r="T1397" s="402" t="n"/>
      <c r="U1397" s="402" t="n"/>
      <c r="V1397" s="402" t="n"/>
      <c r="W1397" s="402" t="n">
        <v>0</v>
      </c>
      <c r="X1397" s="402" t="n">
        <v>1</v>
      </c>
      <c r="Y1397" s="402" t="n">
        <v>0</v>
      </c>
      <c r="Z1397" s="402" t="n"/>
      <c r="AA1397" s="402" t="n"/>
      <c r="AB1397" s="402" t="n"/>
    </row>
    <row r="1398">
      <c r="A1398" s="402" t="n">
        <v>50</v>
      </c>
      <c r="B1398" s="402" t="n">
        <v>0</v>
      </c>
      <c r="C1398" s="402" t="n">
        <v>0</v>
      </c>
      <c r="D1398" s="402" t="n">
        <v>1</v>
      </c>
      <c r="E1398" s="402" t="n">
        <v>228</v>
      </c>
      <c r="F1398" s="402">
        <f>ROUND(Source!AY1390,O1398)</f>
        <v/>
      </c>
      <c r="G1398" s="402" t="inlineStr">
        <is>
          <t>СтМатПод</t>
        </is>
      </c>
      <c r="H1398" s="402" t="inlineStr">
        <is>
          <t>Стоимость материалов подрядчика</t>
        </is>
      </c>
      <c r="I1398" s="402" t="n"/>
      <c r="J1398" s="402" t="n"/>
      <c r="K1398" s="402" t="n">
        <v>228</v>
      </c>
      <c r="L1398" s="402" t="n">
        <v>7</v>
      </c>
      <c r="M1398" s="402" t="n">
        <v>3</v>
      </c>
      <c r="N1398" s="402" t="inlineStr"/>
      <c r="O1398" s="402" t="n">
        <v>0</v>
      </c>
      <c r="P1398" s="402" t="n"/>
      <c r="Q1398" s="402" t="n"/>
      <c r="R1398" s="402" t="n"/>
      <c r="S1398" s="402" t="n"/>
      <c r="T1398" s="402" t="n"/>
      <c r="U1398" s="402" t="n"/>
      <c r="V1398" s="402" t="n"/>
      <c r="W1398" s="402" t="n">
        <v>0</v>
      </c>
      <c r="X1398" s="402" t="n">
        <v>1</v>
      </c>
      <c r="Y1398" s="402" t="n">
        <v>0</v>
      </c>
      <c r="Z1398" s="402" t="n"/>
      <c r="AA1398" s="402" t="n"/>
      <c r="AB1398" s="402" t="n"/>
    </row>
    <row r="1399">
      <c r="A1399" s="402" t="n">
        <v>50</v>
      </c>
      <c r="B1399" s="402" t="n">
        <v>0</v>
      </c>
      <c r="C1399" s="402" t="n">
        <v>0</v>
      </c>
      <c r="D1399" s="402" t="n">
        <v>1</v>
      </c>
      <c r="E1399" s="402" t="n">
        <v>216</v>
      </c>
      <c r="F1399" s="402">
        <f>ROUND(Source!AP1390,O1399)</f>
        <v/>
      </c>
      <c r="G1399" s="402" t="inlineStr">
        <is>
          <t>Оборуд</t>
        </is>
      </c>
      <c r="H1399" s="402" t="inlineStr">
        <is>
          <t>Стоимость оборудования (всего)</t>
        </is>
      </c>
      <c r="I1399" s="402" t="n"/>
      <c r="J1399" s="402" t="n"/>
      <c r="K1399" s="402" t="n">
        <v>216</v>
      </c>
      <c r="L1399" s="402" t="n">
        <v>8</v>
      </c>
      <c r="M1399" s="402" t="n">
        <v>3</v>
      </c>
      <c r="N1399" s="402" t="inlineStr"/>
      <c r="O1399" s="402" t="n">
        <v>0</v>
      </c>
      <c r="P1399" s="402" t="n"/>
      <c r="Q1399" s="402" t="n"/>
      <c r="R1399" s="402" t="n"/>
      <c r="S1399" s="402" t="n"/>
      <c r="T1399" s="402" t="n"/>
      <c r="U1399" s="402" t="n"/>
      <c r="V1399" s="402" t="n"/>
      <c r="W1399" s="402" t="n">
        <v>0</v>
      </c>
      <c r="X1399" s="402" t="n">
        <v>1</v>
      </c>
      <c r="Y1399" s="402" t="n">
        <v>0</v>
      </c>
      <c r="Z1399" s="402" t="n"/>
      <c r="AA1399" s="402" t="n"/>
      <c r="AB1399" s="402" t="n"/>
    </row>
    <row r="1400">
      <c r="A1400" s="402" t="n">
        <v>50</v>
      </c>
      <c r="B1400" s="402" t="n">
        <v>0</v>
      </c>
      <c r="C1400" s="402" t="n">
        <v>0</v>
      </c>
      <c r="D1400" s="402" t="n">
        <v>1</v>
      </c>
      <c r="E1400" s="402" t="n">
        <v>223</v>
      </c>
      <c r="F1400" s="402">
        <f>ROUND(Source!AQ1390,O1400)</f>
        <v/>
      </c>
      <c r="G1400" s="402" t="inlineStr">
        <is>
          <t>ОборудЗак</t>
        </is>
      </c>
      <c r="H1400" s="402" t="inlineStr">
        <is>
          <t>Стоимость оборудования заказчика</t>
        </is>
      </c>
      <c r="I1400" s="402" t="n"/>
      <c r="J1400" s="402" t="n"/>
      <c r="K1400" s="402" t="n">
        <v>223</v>
      </c>
      <c r="L1400" s="402" t="n">
        <v>9</v>
      </c>
      <c r="M1400" s="402" t="n">
        <v>3</v>
      </c>
      <c r="N1400" s="402" t="inlineStr"/>
      <c r="O1400" s="402" t="n">
        <v>0</v>
      </c>
      <c r="P1400" s="402" t="n"/>
      <c r="Q1400" s="402" t="n"/>
      <c r="R1400" s="402" t="n"/>
      <c r="S1400" s="402" t="n"/>
      <c r="T1400" s="402" t="n"/>
      <c r="U1400" s="402" t="n"/>
      <c r="V1400" s="402" t="n"/>
      <c r="W1400" s="402" t="n">
        <v>0</v>
      </c>
      <c r="X1400" s="402" t="n">
        <v>1</v>
      </c>
      <c r="Y1400" s="402" t="n">
        <v>0</v>
      </c>
      <c r="Z1400" s="402" t="n"/>
      <c r="AA1400" s="402" t="n"/>
      <c r="AB1400" s="402" t="n"/>
    </row>
    <row r="1401">
      <c r="A1401" s="402" t="n">
        <v>50</v>
      </c>
      <c r="B1401" s="402" t="n">
        <v>0</v>
      </c>
      <c r="C1401" s="402" t="n">
        <v>0</v>
      </c>
      <c r="D1401" s="402" t="n">
        <v>1</v>
      </c>
      <c r="E1401" s="402" t="n">
        <v>229</v>
      </c>
      <c r="F1401" s="402">
        <f>ROUND(Source!AZ1390,O1401)</f>
        <v/>
      </c>
      <c r="G1401" s="402" t="inlineStr">
        <is>
          <t>ОборудПод</t>
        </is>
      </c>
      <c r="H1401" s="402" t="inlineStr">
        <is>
          <t>Стоимость оборудования подрядчика</t>
        </is>
      </c>
      <c r="I1401" s="402" t="n"/>
      <c r="J1401" s="402" t="n"/>
      <c r="K1401" s="402" t="n">
        <v>229</v>
      </c>
      <c r="L1401" s="402" t="n">
        <v>10</v>
      </c>
      <c r="M1401" s="402" t="n">
        <v>3</v>
      </c>
      <c r="N1401" s="402" t="inlineStr"/>
      <c r="O1401" s="402" t="n">
        <v>0</v>
      </c>
      <c r="P1401" s="402" t="n"/>
      <c r="Q1401" s="402" t="n"/>
      <c r="R1401" s="402" t="n"/>
      <c r="S1401" s="402" t="n"/>
      <c r="T1401" s="402" t="n"/>
      <c r="U1401" s="402" t="n"/>
      <c r="V1401" s="402" t="n"/>
      <c r="W1401" s="402" t="n">
        <v>0</v>
      </c>
      <c r="X1401" s="402" t="n">
        <v>1</v>
      </c>
      <c r="Y1401" s="402" t="n">
        <v>0</v>
      </c>
      <c r="Z1401" s="402" t="n"/>
      <c r="AA1401" s="402" t="n"/>
      <c r="AB1401" s="402" t="n"/>
    </row>
    <row r="1402">
      <c r="A1402" s="402" t="n">
        <v>50</v>
      </c>
      <c r="B1402" s="402" t="n">
        <v>0</v>
      </c>
      <c r="C1402" s="402" t="n">
        <v>0</v>
      </c>
      <c r="D1402" s="402" t="n">
        <v>1</v>
      </c>
      <c r="E1402" s="402" t="n">
        <v>203</v>
      </c>
      <c r="F1402" s="402">
        <f>ROUND(Source!Q1390,O1402)</f>
        <v/>
      </c>
      <c r="G1402" s="402" t="inlineStr">
        <is>
          <t>ЭММ</t>
        </is>
      </c>
      <c r="H1402" s="402" t="inlineStr">
        <is>
          <t>Эксплуатация машин</t>
        </is>
      </c>
      <c r="I1402" s="402" t="n"/>
      <c r="J1402" s="402" t="n"/>
      <c r="K1402" s="402" t="n">
        <v>203</v>
      </c>
      <c r="L1402" s="402" t="n">
        <v>11</v>
      </c>
      <c r="M1402" s="402" t="n">
        <v>3</v>
      </c>
      <c r="N1402" s="402" t="inlineStr"/>
      <c r="O1402" s="402" t="n">
        <v>0</v>
      </c>
      <c r="P1402" s="402" t="n"/>
      <c r="Q1402" s="402" t="n"/>
      <c r="R1402" s="402" t="n"/>
      <c r="S1402" s="402" t="n"/>
      <c r="T1402" s="402" t="n"/>
      <c r="U1402" s="402" t="n"/>
      <c r="V1402" s="402" t="n"/>
      <c r="W1402" s="402" t="n">
        <v>0</v>
      </c>
      <c r="X1402" s="402" t="n">
        <v>1</v>
      </c>
      <c r="Y1402" s="402" t="n">
        <v>0</v>
      </c>
      <c r="Z1402" s="402" t="n"/>
      <c r="AA1402" s="402" t="n"/>
      <c r="AB1402" s="402" t="n"/>
    </row>
    <row r="1403">
      <c r="A1403" s="402" t="n">
        <v>50</v>
      </c>
      <c r="B1403" s="402" t="n">
        <v>0</v>
      </c>
      <c r="C1403" s="402" t="n">
        <v>0</v>
      </c>
      <c r="D1403" s="402" t="n">
        <v>1</v>
      </c>
      <c r="E1403" s="402" t="n">
        <v>231</v>
      </c>
      <c r="F1403" s="402">
        <f>ROUND(Source!BB1390,O1403)</f>
        <v/>
      </c>
      <c r="G1403" s="402" t="inlineStr">
        <is>
          <t>ЭММсНРиСП</t>
        </is>
      </c>
      <c r="H1403" s="402" t="inlineStr">
        <is>
          <t>Эксплуатация машин по ТСН-2001.16</t>
        </is>
      </c>
      <c r="I1403" s="402" t="n"/>
      <c r="J1403" s="402" t="n"/>
      <c r="K1403" s="402" t="n">
        <v>231</v>
      </c>
      <c r="L1403" s="402" t="n">
        <v>12</v>
      </c>
      <c r="M1403" s="402" t="n">
        <v>3</v>
      </c>
      <c r="N1403" s="402" t="inlineStr"/>
      <c r="O1403" s="402" t="n">
        <v>0</v>
      </c>
      <c r="P1403" s="402" t="n"/>
      <c r="Q1403" s="402" t="n"/>
      <c r="R1403" s="402" t="n"/>
      <c r="S1403" s="402" t="n"/>
      <c r="T1403" s="402" t="n"/>
      <c r="U1403" s="402" t="n"/>
      <c r="V1403" s="402" t="n"/>
      <c r="W1403" s="402" t="n">
        <v>0</v>
      </c>
      <c r="X1403" s="402" t="n">
        <v>1</v>
      </c>
      <c r="Y1403" s="402" t="n">
        <v>0</v>
      </c>
      <c r="Z1403" s="402" t="n"/>
      <c r="AA1403" s="402" t="n"/>
      <c r="AB1403" s="402" t="n"/>
    </row>
    <row r="1404">
      <c r="A1404" s="402" t="n">
        <v>50</v>
      </c>
      <c r="B1404" s="402" t="n">
        <v>0</v>
      </c>
      <c r="C1404" s="402" t="n">
        <v>0</v>
      </c>
      <c r="D1404" s="402" t="n">
        <v>1</v>
      </c>
      <c r="E1404" s="402" t="n">
        <v>204</v>
      </c>
      <c r="F1404" s="402">
        <f>ROUND(Source!R1390,O1404)</f>
        <v/>
      </c>
      <c r="G1404" s="402" t="inlineStr">
        <is>
          <t>ЗПМ</t>
        </is>
      </c>
      <c r="H1404" s="402" t="inlineStr">
        <is>
          <t>ЗП машинистов</t>
        </is>
      </c>
      <c r="I1404" s="402" t="n"/>
      <c r="J1404" s="402" t="n"/>
      <c r="K1404" s="402" t="n">
        <v>204</v>
      </c>
      <c r="L1404" s="402" t="n">
        <v>13</v>
      </c>
      <c r="M1404" s="402" t="n">
        <v>3</v>
      </c>
      <c r="N1404" s="402" t="inlineStr"/>
      <c r="O1404" s="402" t="n">
        <v>0</v>
      </c>
      <c r="P1404" s="402" t="n"/>
      <c r="Q1404" s="402" t="n"/>
      <c r="R1404" s="402" t="n"/>
      <c r="S1404" s="402" t="n"/>
      <c r="T1404" s="402" t="n"/>
      <c r="U1404" s="402" t="n"/>
      <c r="V1404" s="402" t="n"/>
      <c r="W1404" s="402" t="n">
        <v>0</v>
      </c>
      <c r="X1404" s="402" t="n">
        <v>1</v>
      </c>
      <c r="Y1404" s="402" t="n">
        <v>0</v>
      </c>
      <c r="Z1404" s="402" t="n"/>
      <c r="AA1404" s="402" t="n"/>
      <c r="AB1404" s="402" t="n"/>
    </row>
    <row r="1405">
      <c r="A1405" s="402" t="n">
        <v>50</v>
      </c>
      <c r="B1405" s="402" t="n">
        <v>0</v>
      </c>
      <c r="C1405" s="402" t="n">
        <v>0</v>
      </c>
      <c r="D1405" s="402" t="n">
        <v>1</v>
      </c>
      <c r="E1405" s="402" t="n">
        <v>205</v>
      </c>
      <c r="F1405" s="402">
        <f>ROUND(Source!S1390,O1405)</f>
        <v/>
      </c>
      <c r="G1405" s="402" t="inlineStr">
        <is>
          <t>ОЗП</t>
        </is>
      </c>
      <c r="H1405" s="402" t="inlineStr">
        <is>
          <t>Основная ЗП рабочих</t>
        </is>
      </c>
      <c r="I1405" s="402" t="n"/>
      <c r="J1405" s="402" t="n"/>
      <c r="K1405" s="402" t="n">
        <v>205</v>
      </c>
      <c r="L1405" s="402" t="n">
        <v>14</v>
      </c>
      <c r="M1405" s="402" t="n">
        <v>3</v>
      </c>
      <c r="N1405" s="402" t="inlineStr"/>
      <c r="O1405" s="402" t="n">
        <v>0</v>
      </c>
      <c r="P1405" s="402" t="n"/>
      <c r="Q1405" s="402" t="n"/>
      <c r="R1405" s="402" t="n"/>
      <c r="S1405" s="402" t="n"/>
      <c r="T1405" s="402" t="n"/>
      <c r="U1405" s="402" t="n"/>
      <c r="V1405" s="402" t="n"/>
      <c r="W1405" s="402" t="n">
        <v>0</v>
      </c>
      <c r="X1405" s="402" t="n">
        <v>1</v>
      </c>
      <c r="Y1405" s="402" t="n">
        <v>0</v>
      </c>
      <c r="Z1405" s="402" t="n"/>
      <c r="AA1405" s="402" t="n"/>
      <c r="AB1405" s="402" t="n"/>
    </row>
    <row r="1406">
      <c r="A1406" s="402" t="n">
        <v>50</v>
      </c>
      <c r="B1406" s="402" t="n">
        <v>0</v>
      </c>
      <c r="C1406" s="402" t="n">
        <v>0</v>
      </c>
      <c r="D1406" s="402" t="n">
        <v>1</v>
      </c>
      <c r="E1406" s="402" t="n">
        <v>232</v>
      </c>
      <c r="F1406" s="402">
        <f>ROUND(Source!BC1390,O1406)</f>
        <v/>
      </c>
      <c r="G1406" s="402" t="inlineStr">
        <is>
          <t>ОЗПсНРиСП</t>
        </is>
      </c>
      <c r="H1406" s="402" t="inlineStr">
        <is>
          <t>Основная ЗП рабочих по ТСН-2001.16</t>
        </is>
      </c>
      <c r="I1406" s="402" t="n"/>
      <c r="J1406" s="402" t="n"/>
      <c r="K1406" s="402" t="n">
        <v>232</v>
      </c>
      <c r="L1406" s="402" t="n">
        <v>15</v>
      </c>
      <c r="M1406" s="402" t="n">
        <v>3</v>
      </c>
      <c r="N1406" s="402" t="inlineStr"/>
      <c r="O1406" s="402" t="n">
        <v>0</v>
      </c>
      <c r="P1406" s="402" t="n"/>
      <c r="Q1406" s="402" t="n"/>
      <c r="R1406" s="402" t="n"/>
      <c r="S1406" s="402" t="n"/>
      <c r="T1406" s="402" t="n"/>
      <c r="U1406" s="402" t="n"/>
      <c r="V1406" s="402" t="n"/>
      <c r="W1406" s="402" t="n">
        <v>0</v>
      </c>
      <c r="X1406" s="402" t="n">
        <v>1</v>
      </c>
      <c r="Y1406" s="402" t="n">
        <v>0</v>
      </c>
      <c r="Z1406" s="402" t="n"/>
      <c r="AA1406" s="402" t="n"/>
      <c r="AB1406" s="402" t="n"/>
    </row>
    <row r="1407">
      <c r="A1407" s="402" t="n">
        <v>50</v>
      </c>
      <c r="B1407" s="402" t="n">
        <v>0</v>
      </c>
      <c r="C1407" s="402" t="n">
        <v>0</v>
      </c>
      <c r="D1407" s="402" t="n">
        <v>1</v>
      </c>
      <c r="E1407" s="402" t="n">
        <v>214</v>
      </c>
      <c r="F1407" s="402">
        <f>ROUND(Source!AS1390,O1407)</f>
        <v/>
      </c>
      <c r="G1407" s="402" t="inlineStr">
        <is>
          <t>Строит</t>
        </is>
      </c>
      <c r="H1407" s="402" t="inlineStr">
        <is>
          <t>Строительные работы с НР и СП</t>
        </is>
      </c>
      <c r="I1407" s="402" t="n"/>
      <c r="J1407" s="402" t="n"/>
      <c r="K1407" s="402" t="n">
        <v>214</v>
      </c>
      <c r="L1407" s="402" t="n">
        <v>16</v>
      </c>
      <c r="M1407" s="402" t="n">
        <v>3</v>
      </c>
      <c r="N1407" s="402" t="inlineStr"/>
      <c r="O1407" s="402" t="n">
        <v>0</v>
      </c>
      <c r="P1407" s="402" t="n"/>
      <c r="Q1407" s="402" t="n"/>
      <c r="R1407" s="402" t="n"/>
      <c r="S1407" s="402" t="n"/>
      <c r="T1407" s="402" t="n"/>
      <c r="U1407" s="402" t="n"/>
      <c r="V1407" s="402" t="n"/>
      <c r="W1407" s="402" t="n">
        <v>0</v>
      </c>
      <c r="X1407" s="402" t="n">
        <v>1</v>
      </c>
      <c r="Y1407" s="402" t="n">
        <v>0</v>
      </c>
      <c r="Z1407" s="402" t="n"/>
      <c r="AA1407" s="402" t="n"/>
      <c r="AB1407" s="402" t="n"/>
    </row>
    <row r="1408">
      <c r="A1408" s="402" t="n">
        <v>50</v>
      </c>
      <c r="B1408" s="402" t="n">
        <v>0</v>
      </c>
      <c r="C1408" s="402" t="n">
        <v>0</v>
      </c>
      <c r="D1408" s="402" t="n">
        <v>1</v>
      </c>
      <c r="E1408" s="402" t="n">
        <v>215</v>
      </c>
      <c r="F1408" s="402">
        <f>ROUND(Source!AT1390,O1408)</f>
        <v/>
      </c>
      <c r="G1408" s="402" t="inlineStr">
        <is>
          <t>Монтаж</t>
        </is>
      </c>
      <c r="H1408" s="402" t="inlineStr">
        <is>
          <t>Монтажные работы с НР и СП</t>
        </is>
      </c>
      <c r="I1408" s="402" t="n"/>
      <c r="J1408" s="402" t="n"/>
      <c r="K1408" s="402" t="n">
        <v>215</v>
      </c>
      <c r="L1408" s="402" t="n">
        <v>17</v>
      </c>
      <c r="M1408" s="402" t="n">
        <v>3</v>
      </c>
      <c r="N1408" s="402" t="inlineStr"/>
      <c r="O1408" s="402" t="n">
        <v>0</v>
      </c>
      <c r="P1408" s="402" t="n"/>
      <c r="Q1408" s="402" t="n"/>
      <c r="R1408" s="402" t="n"/>
      <c r="S1408" s="402" t="n"/>
      <c r="T1408" s="402" t="n"/>
      <c r="U1408" s="402" t="n"/>
      <c r="V1408" s="402" t="n"/>
      <c r="W1408" s="402" t="n">
        <v>0</v>
      </c>
      <c r="X1408" s="402" t="n">
        <v>1</v>
      </c>
      <c r="Y1408" s="402" t="n">
        <v>0</v>
      </c>
      <c r="Z1408" s="402" t="n"/>
      <c r="AA1408" s="402" t="n"/>
      <c r="AB1408" s="402" t="n"/>
    </row>
    <row r="1409">
      <c r="A1409" s="402" t="n">
        <v>50</v>
      </c>
      <c r="B1409" s="402" t="n">
        <v>0</v>
      </c>
      <c r="C1409" s="402" t="n">
        <v>0</v>
      </c>
      <c r="D1409" s="402" t="n">
        <v>1</v>
      </c>
      <c r="E1409" s="402" t="n">
        <v>217</v>
      </c>
      <c r="F1409" s="402">
        <f>ROUND(Source!AU1390,O1409)</f>
        <v/>
      </c>
      <c r="G1409" s="402" t="inlineStr">
        <is>
          <t>Прочие</t>
        </is>
      </c>
      <c r="H1409" s="402" t="inlineStr">
        <is>
          <t>Прочие работы с НР и СП</t>
        </is>
      </c>
      <c r="I1409" s="402" t="n"/>
      <c r="J1409" s="402" t="n"/>
      <c r="K1409" s="402" t="n">
        <v>217</v>
      </c>
      <c r="L1409" s="402" t="n">
        <v>18</v>
      </c>
      <c r="M1409" s="402" t="n">
        <v>3</v>
      </c>
      <c r="N1409" s="402" t="inlineStr"/>
      <c r="O1409" s="402" t="n">
        <v>0</v>
      </c>
      <c r="P1409" s="402" t="n"/>
      <c r="Q1409" s="402" t="n"/>
      <c r="R1409" s="402" t="n"/>
      <c r="S1409" s="402" t="n"/>
      <c r="T1409" s="402" t="n"/>
      <c r="U1409" s="402" t="n"/>
      <c r="V1409" s="402" t="n"/>
      <c r="W1409" s="402" t="n">
        <v>0</v>
      </c>
      <c r="X1409" s="402" t="n">
        <v>1</v>
      </c>
      <c r="Y1409" s="402" t="n">
        <v>0</v>
      </c>
      <c r="Z1409" s="402" t="n"/>
      <c r="AA1409" s="402" t="n"/>
      <c r="AB1409" s="402" t="n"/>
    </row>
    <row r="1410">
      <c r="A1410" s="402" t="n">
        <v>50</v>
      </c>
      <c r="B1410" s="402" t="n">
        <v>0</v>
      </c>
      <c r="C1410" s="402" t="n">
        <v>0</v>
      </c>
      <c r="D1410" s="402" t="n">
        <v>1</v>
      </c>
      <c r="E1410" s="402" t="n">
        <v>230</v>
      </c>
      <c r="F1410" s="402">
        <f>ROUND(Source!BA1390,O1410)</f>
        <v/>
      </c>
      <c r="G1410" s="402" t="inlineStr">
        <is>
          <t>ПрочиеЗатр</t>
        </is>
      </c>
      <c r="H1410" s="402" t="inlineStr">
        <is>
          <t>Прочие затраты по ТСН-2001.16</t>
        </is>
      </c>
      <c r="I1410" s="402" t="n"/>
      <c r="J1410" s="402" t="n"/>
      <c r="K1410" s="402" t="n">
        <v>230</v>
      </c>
      <c r="L1410" s="402" t="n">
        <v>19</v>
      </c>
      <c r="M1410" s="402" t="n">
        <v>3</v>
      </c>
      <c r="N1410" s="402" t="inlineStr"/>
      <c r="O1410" s="402" t="n">
        <v>0</v>
      </c>
      <c r="P1410" s="402" t="n"/>
      <c r="Q1410" s="402" t="n"/>
      <c r="R1410" s="402" t="n"/>
      <c r="S1410" s="402" t="n"/>
      <c r="T1410" s="402" t="n"/>
      <c r="U1410" s="402" t="n"/>
      <c r="V1410" s="402" t="n"/>
      <c r="W1410" s="402" t="n">
        <v>0</v>
      </c>
      <c r="X1410" s="402" t="n">
        <v>1</v>
      </c>
      <c r="Y1410" s="402" t="n">
        <v>0</v>
      </c>
      <c r="Z1410" s="402" t="n"/>
      <c r="AA1410" s="402" t="n"/>
      <c r="AB1410" s="402" t="n"/>
    </row>
    <row r="1411">
      <c r="A1411" s="402" t="n">
        <v>50</v>
      </c>
      <c r="B1411" s="402" t="n">
        <v>0</v>
      </c>
      <c r="C1411" s="402" t="n">
        <v>0</v>
      </c>
      <c r="D1411" s="402" t="n">
        <v>1</v>
      </c>
      <c r="E1411" s="402" t="n">
        <v>206</v>
      </c>
      <c r="F1411" s="402">
        <f>ROUND(Source!T1390,O1411)</f>
        <v/>
      </c>
      <c r="G1411" s="402" t="inlineStr">
        <is>
          <t>ВозврМат</t>
        </is>
      </c>
      <c r="H1411" s="402" t="inlineStr">
        <is>
          <t>Возврат материалов</t>
        </is>
      </c>
      <c r="I1411" s="402" t="n"/>
      <c r="J1411" s="402" t="n"/>
      <c r="K1411" s="402" t="n">
        <v>206</v>
      </c>
      <c r="L1411" s="402" t="n">
        <v>20</v>
      </c>
      <c r="M1411" s="402" t="n">
        <v>3</v>
      </c>
      <c r="N1411" s="402" t="inlineStr"/>
      <c r="O1411" s="402" t="n">
        <v>0</v>
      </c>
      <c r="P1411" s="402" t="n"/>
      <c r="Q1411" s="402" t="n"/>
      <c r="R1411" s="402" t="n"/>
      <c r="S1411" s="402" t="n"/>
      <c r="T1411" s="402" t="n"/>
      <c r="U1411" s="402" t="n"/>
      <c r="V1411" s="402" t="n"/>
      <c r="W1411" s="402" t="n">
        <v>0</v>
      </c>
      <c r="X1411" s="402" t="n">
        <v>1</v>
      </c>
      <c r="Y1411" s="402" t="n">
        <v>0</v>
      </c>
      <c r="Z1411" s="402" t="n"/>
      <c r="AA1411" s="402" t="n"/>
      <c r="AB1411" s="402" t="n"/>
    </row>
    <row r="1412">
      <c r="A1412" s="402" t="n">
        <v>50</v>
      </c>
      <c r="B1412" s="402" t="n">
        <v>0</v>
      </c>
      <c r="C1412" s="402" t="n">
        <v>0</v>
      </c>
      <c r="D1412" s="402" t="n">
        <v>1</v>
      </c>
      <c r="E1412" s="402" t="n">
        <v>207</v>
      </c>
      <c r="F1412" s="402">
        <f>ROUND(Source!U1390,O1412)</f>
        <v/>
      </c>
      <c r="G1412" s="402" t="inlineStr">
        <is>
          <t>ТрудСтр</t>
        </is>
      </c>
      <c r="H1412" s="402" t="inlineStr">
        <is>
          <t>Трудозатраты строителей</t>
        </is>
      </c>
      <c r="I1412" s="402" t="n"/>
      <c r="J1412" s="402" t="n"/>
      <c r="K1412" s="402" t="n">
        <v>207</v>
      </c>
      <c r="L1412" s="402" t="n">
        <v>21</v>
      </c>
      <c r="M1412" s="402" t="n">
        <v>3</v>
      </c>
      <c r="N1412" s="402" t="inlineStr"/>
      <c r="O1412" s="402" t="n">
        <v>7</v>
      </c>
      <c r="P1412" s="402" t="n"/>
      <c r="Q1412" s="402" t="n"/>
      <c r="R1412" s="402" t="n"/>
      <c r="S1412" s="402" t="n"/>
      <c r="T1412" s="402" t="n"/>
      <c r="U1412" s="402" t="n"/>
      <c r="V1412" s="402" t="n"/>
      <c r="W1412" s="402" t="n">
        <v>0</v>
      </c>
      <c r="X1412" s="402" t="n">
        <v>1</v>
      </c>
      <c r="Y1412" s="402" t="n">
        <v>0</v>
      </c>
      <c r="Z1412" s="402" t="n"/>
      <c r="AA1412" s="402" t="n"/>
      <c r="AB1412" s="402" t="n"/>
    </row>
    <row r="1413">
      <c r="A1413" s="402" t="n">
        <v>50</v>
      </c>
      <c r="B1413" s="402" t="n">
        <v>0</v>
      </c>
      <c r="C1413" s="402" t="n">
        <v>0</v>
      </c>
      <c r="D1413" s="402" t="n">
        <v>1</v>
      </c>
      <c r="E1413" s="402" t="n">
        <v>208</v>
      </c>
      <c r="F1413" s="402">
        <f>ROUND(Source!V1390,O1413)</f>
        <v/>
      </c>
      <c r="G1413" s="402" t="inlineStr">
        <is>
          <t>ТрудМаш</t>
        </is>
      </c>
      <c r="H1413" s="402" t="inlineStr">
        <is>
          <t>Трудозатраты машинистов</t>
        </is>
      </c>
      <c r="I1413" s="402" t="n"/>
      <c r="J1413" s="402" t="n"/>
      <c r="K1413" s="402" t="n">
        <v>208</v>
      </c>
      <c r="L1413" s="402" t="n">
        <v>22</v>
      </c>
      <c r="M1413" s="402" t="n">
        <v>3</v>
      </c>
      <c r="N1413" s="402" t="inlineStr"/>
      <c r="O1413" s="402" t="n">
        <v>7</v>
      </c>
      <c r="P1413" s="402" t="n"/>
      <c r="Q1413" s="402" t="n"/>
      <c r="R1413" s="402" t="n"/>
      <c r="S1413" s="402" t="n"/>
      <c r="T1413" s="402" t="n"/>
      <c r="U1413" s="402" t="n"/>
      <c r="V1413" s="402" t="n"/>
      <c r="W1413" s="402" t="n">
        <v>0</v>
      </c>
      <c r="X1413" s="402" t="n">
        <v>1</v>
      </c>
      <c r="Y1413" s="402" t="n">
        <v>0</v>
      </c>
      <c r="Z1413" s="402" t="n"/>
      <c r="AA1413" s="402" t="n"/>
      <c r="AB1413" s="402" t="n"/>
    </row>
    <row r="1414">
      <c r="A1414" s="402" t="n">
        <v>50</v>
      </c>
      <c r="B1414" s="402" t="n">
        <v>0</v>
      </c>
      <c r="C1414" s="402" t="n">
        <v>0</v>
      </c>
      <c r="D1414" s="402" t="n">
        <v>1</v>
      </c>
      <c r="E1414" s="402" t="n">
        <v>209</v>
      </c>
      <c r="F1414" s="402">
        <f>ROUND(Source!W1390,O1414)</f>
        <v/>
      </c>
      <c r="G1414" s="402" t="inlineStr">
        <is>
          <t>ТранспМат</t>
        </is>
      </c>
      <c r="H1414" s="402" t="inlineStr">
        <is>
          <t>Транспорт материалов</t>
        </is>
      </c>
      <c r="I1414" s="402" t="n"/>
      <c r="J1414" s="402" t="n"/>
      <c r="K1414" s="402" t="n">
        <v>209</v>
      </c>
      <c r="L1414" s="402" t="n">
        <v>23</v>
      </c>
      <c r="M1414" s="402" t="n">
        <v>3</v>
      </c>
      <c r="N1414" s="402" t="inlineStr"/>
      <c r="O1414" s="402" t="n">
        <v>0</v>
      </c>
      <c r="P1414" s="402" t="n"/>
      <c r="Q1414" s="402" t="n"/>
      <c r="R1414" s="402" t="n"/>
      <c r="S1414" s="402" t="n"/>
      <c r="T1414" s="402" t="n"/>
      <c r="U1414" s="402" t="n"/>
      <c r="V1414" s="402" t="n"/>
      <c r="W1414" s="402" t="n">
        <v>0</v>
      </c>
      <c r="X1414" s="402" t="n">
        <v>1</v>
      </c>
      <c r="Y1414" s="402" t="n">
        <v>0</v>
      </c>
      <c r="Z1414" s="402" t="n"/>
      <c r="AA1414" s="402" t="n"/>
      <c r="AB1414" s="402" t="n"/>
    </row>
    <row r="1415">
      <c r="A1415" s="402" t="n">
        <v>50</v>
      </c>
      <c r="B1415" s="402" t="n">
        <v>0</v>
      </c>
      <c r="C1415" s="402" t="n">
        <v>0</v>
      </c>
      <c r="D1415" s="402" t="n">
        <v>1</v>
      </c>
      <c r="E1415" s="402" t="n">
        <v>233</v>
      </c>
      <c r="F1415" s="402">
        <f>ROUND(Source!BD1390,O1415)</f>
        <v/>
      </c>
      <c r="G1415" s="402" t="inlineStr">
        <is>
          <t>Перевозка</t>
        </is>
      </c>
      <c r="H1415" s="402" t="inlineStr">
        <is>
          <t>Перевозка грузов</t>
        </is>
      </c>
      <c r="I1415" s="402" t="n"/>
      <c r="J1415" s="402" t="n"/>
      <c r="K1415" s="402" t="n">
        <v>233</v>
      </c>
      <c r="L1415" s="402" t="n">
        <v>24</v>
      </c>
      <c r="M1415" s="402" t="n">
        <v>3</v>
      </c>
      <c r="N1415" s="402" t="inlineStr"/>
      <c r="O1415" s="402" t="n">
        <v>0</v>
      </c>
      <c r="P1415" s="402" t="n"/>
      <c r="Q1415" s="402" t="n"/>
      <c r="R1415" s="402" t="n"/>
      <c r="S1415" s="402" t="n"/>
      <c r="T1415" s="402" t="n"/>
      <c r="U1415" s="402" t="n"/>
      <c r="V1415" s="402" t="n"/>
      <c r="W1415" s="402" t="n">
        <v>0</v>
      </c>
      <c r="X1415" s="402" t="n">
        <v>1</v>
      </c>
      <c r="Y1415" s="402" t="n">
        <v>0</v>
      </c>
      <c r="Z1415" s="402" t="n"/>
      <c r="AA1415" s="402" t="n"/>
      <c r="AB1415" s="402" t="n"/>
    </row>
    <row r="1416">
      <c r="A1416" s="402" t="n">
        <v>50</v>
      </c>
      <c r="B1416" s="402" t="n">
        <v>0</v>
      </c>
      <c r="C1416" s="402" t="n">
        <v>0</v>
      </c>
      <c r="D1416" s="402" t="n">
        <v>1</v>
      </c>
      <c r="E1416" s="402" t="n">
        <v>210</v>
      </c>
      <c r="F1416" s="402">
        <f>ROUND(Source!X1390,O1416)</f>
        <v/>
      </c>
      <c r="G1416" s="402" t="inlineStr">
        <is>
          <t>НР</t>
        </is>
      </c>
      <c r="H1416" s="402" t="inlineStr">
        <is>
          <t>Накладные расходы</t>
        </is>
      </c>
      <c r="I1416" s="402" t="n"/>
      <c r="J1416" s="402" t="n"/>
      <c r="K1416" s="402" t="n">
        <v>210</v>
      </c>
      <c r="L1416" s="402" t="n">
        <v>25</v>
      </c>
      <c r="M1416" s="402" t="n">
        <v>3</v>
      </c>
      <c r="N1416" s="402" t="inlineStr"/>
      <c r="O1416" s="402" t="n">
        <v>0</v>
      </c>
      <c r="P1416" s="402" t="n"/>
      <c r="Q1416" s="402" t="n"/>
      <c r="R1416" s="402" t="n"/>
      <c r="S1416" s="402" t="n"/>
      <c r="T1416" s="402" t="n"/>
      <c r="U1416" s="402" t="n"/>
      <c r="V1416" s="402" t="n"/>
      <c r="W1416" s="402" t="n">
        <v>0</v>
      </c>
      <c r="X1416" s="402" t="n">
        <v>1</v>
      </c>
      <c r="Y1416" s="402" t="n">
        <v>0</v>
      </c>
      <c r="Z1416" s="402" t="n"/>
      <c r="AA1416" s="402" t="n"/>
      <c r="AB1416" s="402" t="n"/>
    </row>
    <row r="1417">
      <c r="A1417" s="402" t="n">
        <v>50</v>
      </c>
      <c r="B1417" s="402" t="n">
        <v>0</v>
      </c>
      <c r="C1417" s="402" t="n">
        <v>0</v>
      </c>
      <c r="D1417" s="402" t="n">
        <v>1</v>
      </c>
      <c r="E1417" s="402" t="n">
        <v>211</v>
      </c>
      <c r="F1417" s="402">
        <f>ROUND(Source!Y1390,O1417)</f>
        <v/>
      </c>
      <c r="G1417" s="402" t="inlineStr">
        <is>
          <t>СмПриб</t>
        </is>
      </c>
      <c r="H1417" s="402" t="inlineStr">
        <is>
          <t>Сметная прибыль</t>
        </is>
      </c>
      <c r="I1417" s="402" t="n"/>
      <c r="J1417" s="402" t="n"/>
      <c r="K1417" s="402" t="n">
        <v>211</v>
      </c>
      <c r="L1417" s="402" t="n">
        <v>26</v>
      </c>
      <c r="M1417" s="402" t="n">
        <v>3</v>
      </c>
      <c r="N1417" s="402" t="inlineStr"/>
      <c r="O1417" s="402" t="n">
        <v>0</v>
      </c>
      <c r="P1417" s="402" t="n"/>
      <c r="Q1417" s="402" t="n"/>
      <c r="R1417" s="402" t="n"/>
      <c r="S1417" s="402" t="n"/>
      <c r="T1417" s="402" t="n"/>
      <c r="U1417" s="402" t="n"/>
      <c r="V1417" s="402" t="n"/>
      <c r="W1417" s="402" t="n">
        <v>0</v>
      </c>
      <c r="X1417" s="402" t="n">
        <v>1</v>
      </c>
      <c r="Y1417" s="402" t="n">
        <v>0</v>
      </c>
      <c r="Z1417" s="402" t="n"/>
      <c r="AA1417" s="402" t="n"/>
      <c r="AB1417" s="402" t="n"/>
    </row>
    <row r="1418">
      <c r="A1418" s="402" t="n">
        <v>50</v>
      </c>
      <c r="B1418" s="402" t="n">
        <v>0</v>
      </c>
      <c r="C1418" s="402" t="n">
        <v>0</v>
      </c>
      <c r="D1418" s="402" t="n">
        <v>1</v>
      </c>
      <c r="E1418" s="402" t="n">
        <v>224</v>
      </c>
      <c r="F1418" s="402">
        <f>ROUND(Source!AR1390,O1418)</f>
        <v/>
      </c>
      <c r="G1418" s="402" t="inlineStr">
        <is>
          <t>Всего</t>
        </is>
      </c>
      <c r="H1418" s="402" t="inlineStr">
        <is>
          <t>Всего с НР и СП</t>
        </is>
      </c>
      <c r="I1418" s="402" t="n"/>
      <c r="J1418" s="402" t="n"/>
      <c r="K1418" s="402" t="n">
        <v>224</v>
      </c>
      <c r="L1418" s="402" t="n">
        <v>27</v>
      </c>
      <c r="M1418" s="402" t="n">
        <v>3</v>
      </c>
      <c r="N1418" s="402" t="inlineStr"/>
      <c r="O1418" s="402" t="n">
        <v>0</v>
      </c>
      <c r="P1418" s="402" t="n"/>
      <c r="Q1418" s="402" t="n"/>
      <c r="R1418" s="402" t="n"/>
      <c r="S1418" s="402" t="n"/>
      <c r="T1418" s="402" t="n"/>
      <c r="U1418" s="402" t="n"/>
      <c r="V1418" s="402" t="n"/>
      <c r="W1418" s="402" t="n">
        <v>0</v>
      </c>
      <c r="X1418" s="402" t="n">
        <v>1</v>
      </c>
      <c r="Y1418" s="402" t="n">
        <v>0</v>
      </c>
      <c r="Z1418" s="402" t="n"/>
      <c r="AA1418" s="402" t="n"/>
      <c r="AB1418" s="402" t="n"/>
    </row>
    <row r="1419">
      <c r="A1419" s="402" t="n">
        <v>50</v>
      </c>
      <c r="B1419" s="402" t="n">
        <v>0</v>
      </c>
      <c r="C1419" s="402" t="n">
        <v>0</v>
      </c>
      <c r="D1419" s="402" t="n">
        <v>2</v>
      </c>
      <c r="E1419" s="402" t="n">
        <v>0</v>
      </c>
      <c r="F1419" s="402">
        <f>ROUND(F1418,O1419)</f>
        <v/>
      </c>
      <c r="G1419" s="402" t="inlineStr">
        <is>
          <t>и1</t>
        </is>
      </c>
      <c r="H1419" s="402" t="inlineStr">
        <is>
          <t>Итого</t>
        </is>
      </c>
      <c r="I1419" s="402" t="n"/>
      <c r="J1419" s="402" t="n"/>
      <c r="K1419" s="402" t="n">
        <v>212</v>
      </c>
      <c r="L1419" s="402" t="n">
        <v>28</v>
      </c>
      <c r="M1419" s="402" t="n">
        <v>0</v>
      </c>
      <c r="N1419" s="402" t="inlineStr"/>
      <c r="O1419" s="402" t="n">
        <v>0</v>
      </c>
      <c r="P1419" s="402" t="n"/>
      <c r="Q1419" s="402" t="n"/>
      <c r="R1419" s="402" t="n"/>
      <c r="S1419" s="402" t="n"/>
      <c r="T1419" s="402" t="n"/>
      <c r="U1419" s="402" t="n"/>
      <c r="V1419" s="402" t="n"/>
      <c r="W1419" s="402" t="n">
        <v>0</v>
      </c>
      <c r="X1419" s="402" t="n">
        <v>1</v>
      </c>
      <c r="Y1419" s="402" t="n">
        <v>0</v>
      </c>
      <c r="Z1419" s="402" t="n"/>
      <c r="AA1419" s="402" t="n"/>
      <c r="AB1419" s="402" t="n"/>
    </row>
    <row r="1420">
      <c r="A1420" s="402" t="n">
        <v>50</v>
      </c>
      <c r="B1420" s="402" t="n">
        <v>0</v>
      </c>
      <c r="C1420" s="402" t="n">
        <v>0</v>
      </c>
      <c r="D1420" s="402" t="n">
        <v>2</v>
      </c>
      <c r="E1420" s="402" t="n">
        <v>0</v>
      </c>
      <c r="F1420" s="402">
        <f>ROUND(F1419*0.22,O1420)</f>
        <v/>
      </c>
      <c r="G1420" s="402" t="inlineStr">
        <is>
          <t>и2</t>
        </is>
      </c>
      <c r="H1420" s="402" t="inlineStr">
        <is>
          <t>НДС 22%</t>
        </is>
      </c>
      <c r="I1420" s="402" t="n"/>
      <c r="J1420" s="402" t="n"/>
      <c r="K1420" s="402" t="n">
        <v>212</v>
      </c>
      <c r="L1420" s="402" t="n">
        <v>29</v>
      </c>
      <c r="M1420" s="402" t="n">
        <v>0</v>
      </c>
      <c r="N1420" s="402" t="inlineStr"/>
      <c r="O1420" s="402" t="n">
        <v>0</v>
      </c>
      <c r="P1420" s="402" t="n"/>
      <c r="Q1420" s="402" t="n"/>
      <c r="R1420" s="402" t="n"/>
      <c r="S1420" s="402" t="n"/>
      <c r="T1420" s="402" t="n"/>
      <c r="U1420" s="402" t="n"/>
      <c r="V1420" s="402" t="n"/>
      <c r="W1420" s="402" t="n">
        <v>0</v>
      </c>
      <c r="X1420" s="402" t="n">
        <v>1</v>
      </c>
      <c r="Y1420" s="402" t="n">
        <v>0</v>
      </c>
      <c r="Z1420" s="402" t="n"/>
      <c r="AA1420" s="402" t="n"/>
      <c r="AB1420" s="402" t="n"/>
    </row>
    <row r="1421">
      <c r="A1421" s="402" t="n">
        <v>50</v>
      </c>
      <c r="B1421" s="402" t="n">
        <v>0</v>
      </c>
      <c r="C1421" s="402" t="n">
        <v>0</v>
      </c>
      <c r="D1421" s="402" t="n">
        <v>2</v>
      </c>
      <c r="E1421" s="402" t="n">
        <v>213</v>
      </c>
      <c r="F1421" s="402">
        <f>ROUND(F1419+F1420,O1421)</f>
        <v/>
      </c>
      <c r="G1421" s="402" t="inlineStr">
        <is>
          <t>и3</t>
        </is>
      </c>
      <c r="H1421" s="402" t="inlineStr">
        <is>
          <t>Всего</t>
        </is>
      </c>
      <c r="I1421" s="402" t="n"/>
      <c r="J1421" s="402" t="n"/>
      <c r="K1421" s="402" t="n">
        <v>212</v>
      </c>
      <c r="L1421" s="402" t="n">
        <v>30</v>
      </c>
      <c r="M1421" s="402" t="n">
        <v>0</v>
      </c>
      <c r="N1421" s="402" t="inlineStr"/>
      <c r="O1421" s="402" t="n">
        <v>0</v>
      </c>
      <c r="P1421" s="402" t="n"/>
      <c r="Q1421" s="402" t="n"/>
      <c r="R1421" s="402" t="n"/>
      <c r="S1421" s="402" t="n"/>
      <c r="T1421" s="402" t="n"/>
      <c r="U1421" s="402" t="n"/>
      <c r="V1421" s="402" t="n"/>
      <c r="W1421" s="402" t="n">
        <v>0</v>
      </c>
      <c r="X1421" s="402" t="n">
        <v>1</v>
      </c>
      <c r="Y1421" s="402" t="n">
        <v>0</v>
      </c>
      <c r="Z1421" s="402" t="n"/>
      <c r="AA1421" s="402" t="n"/>
      <c r="AB1421" s="402" t="n"/>
    </row>
    <row r="1422"/>
    <row r="1423">
      <c r="A1423" s="399" t="n">
        <v>3</v>
      </c>
      <c r="B1423" s="399" t="n">
        <v>0</v>
      </c>
      <c r="C1423" s="399" t="n"/>
      <c r="D1423" s="399">
        <f>ROW(A1438)</f>
        <v/>
      </c>
      <c r="E1423" s="399" t="n"/>
      <c r="F1423" s="399" t="inlineStr">
        <is>
          <t>Новая локальная смета</t>
        </is>
      </c>
      <c r="G1423" s="399" t="inlineStr">
        <is>
          <t>Молодежная 14</t>
        </is>
      </c>
      <c r="H1423" s="399" t="inlineStr"/>
      <c r="I1423" s="399" t="n">
        <v>0</v>
      </c>
      <c r="J1423" s="399" t="inlineStr"/>
      <c r="K1423" s="399" t="n">
        <v>-1</v>
      </c>
      <c r="L1423" s="399" t="inlineStr">
        <is>
          <t>Новая локальная смета</t>
        </is>
      </c>
      <c r="M1423" s="399" t="inlineStr"/>
      <c r="N1423" s="399" t="n"/>
      <c r="O1423" s="399" t="n"/>
      <c r="P1423" s="399" t="n"/>
      <c r="Q1423" s="399" t="n"/>
      <c r="R1423" s="399" t="n"/>
      <c r="S1423" s="399" t="n">
        <v>0</v>
      </c>
      <c r="T1423" s="399" t="n"/>
      <c r="U1423" s="399" t="inlineStr"/>
      <c r="V1423" s="399" t="n">
        <v>0</v>
      </c>
      <c r="W1423" s="399" t="n"/>
      <c r="X1423" s="399" t="n"/>
      <c r="Y1423" s="399" t="n"/>
      <c r="Z1423" s="399" t="n"/>
      <c r="AA1423" s="399" t="n"/>
      <c r="AB1423" s="399" t="inlineStr"/>
      <c r="AC1423" s="399" t="inlineStr"/>
      <c r="AD1423" s="399" t="inlineStr"/>
      <c r="AE1423" s="399" t="inlineStr"/>
      <c r="AF1423" s="399" t="inlineStr"/>
      <c r="AG1423" s="399" t="inlineStr"/>
      <c r="AH1423" s="399" t="n"/>
      <c r="AI1423" s="399" t="n"/>
      <c r="AJ1423" s="399" t="n"/>
      <c r="AK1423" s="399" t="n"/>
      <c r="AL1423" s="399" t="n"/>
      <c r="AM1423" s="399" t="n"/>
      <c r="AN1423" s="399" t="n"/>
      <c r="AO1423" s="399" t="n"/>
      <c r="AP1423" s="399" t="inlineStr"/>
      <c r="AQ1423" s="399" t="inlineStr"/>
      <c r="AR1423" s="399" t="inlineStr"/>
      <c r="AS1423" s="399" t="n"/>
      <c r="AT1423" s="399" t="n"/>
      <c r="AU1423" s="399" t="n"/>
      <c r="AV1423" s="399" t="n"/>
      <c r="AW1423" s="399" t="n"/>
      <c r="AX1423" s="399" t="n"/>
      <c r="AY1423" s="399" t="n"/>
      <c r="AZ1423" s="399" t="inlineStr"/>
      <c r="BA1423" s="399" t="n"/>
      <c r="BB1423" s="399" t="inlineStr"/>
      <c r="BC1423" s="399" t="inlineStr"/>
      <c r="BD1423" s="399" t="inlineStr"/>
      <c r="BE1423" s="399" t="inlineStr"/>
      <c r="BF1423" s="399" t="inlineStr"/>
      <c r="BG1423" s="399" t="inlineStr"/>
      <c r="BH1423" s="399" t="inlineStr"/>
      <c r="BI1423" s="399" t="inlineStr"/>
      <c r="BJ1423" s="399" t="inlineStr"/>
      <c r="BK1423" s="399" t="inlineStr"/>
      <c r="BL1423" s="399" t="inlineStr"/>
      <c r="BM1423" s="399" t="inlineStr"/>
      <c r="BN1423" s="399" t="inlineStr"/>
      <c r="BO1423" s="399" t="inlineStr"/>
      <c r="BP1423" s="399" t="inlineStr"/>
      <c r="BQ1423" s="399" t="n"/>
      <c r="BR1423" s="399" t="n"/>
      <c r="BS1423" s="399" t="n"/>
      <c r="BT1423" s="399" t="n"/>
      <c r="BU1423" s="399" t="n"/>
      <c r="BV1423" s="399" t="n"/>
      <c r="BW1423" s="399" t="n"/>
      <c r="BX1423" s="399" t="n">
        <v>0</v>
      </c>
      <c r="BY1423" s="399" t="n"/>
      <c r="BZ1423" s="399" t="n"/>
      <c r="CA1423" s="399" t="n"/>
      <c r="CB1423" s="399" t="n"/>
      <c r="CC1423" s="399" t="n"/>
      <c r="CD1423" s="399" t="n"/>
      <c r="CE1423" s="399" t="n"/>
      <c r="CF1423" s="399" t="n">
        <v>0</v>
      </c>
      <c r="CG1423" s="399" t="n">
        <v>0</v>
      </c>
      <c r="CH1423" s="399" t="n"/>
      <c r="CI1423" s="399" t="inlineStr"/>
      <c r="CJ1423" s="399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400" t="n">
        <v>52</v>
      </c>
      <c r="B1425" s="400">
        <f>B1438</f>
        <v/>
      </c>
      <c r="C1425" s="400">
        <f>C1438</f>
        <v/>
      </c>
      <c r="D1425" s="400">
        <f>D1438</f>
        <v/>
      </c>
      <c r="E1425" s="400">
        <f>E1438</f>
        <v/>
      </c>
      <c r="F1425" s="400">
        <f>F1438</f>
        <v/>
      </c>
      <c r="G1425" s="400">
        <f>G1438</f>
        <v/>
      </c>
      <c r="H1425" s="400" t="n"/>
      <c r="I1425" s="400" t="n"/>
      <c r="J1425" s="400" t="n"/>
      <c r="K1425" s="400" t="n"/>
      <c r="L1425" s="400" t="n"/>
      <c r="M1425" s="400" t="n"/>
      <c r="N1425" s="400" t="n"/>
      <c r="O1425" s="400">
        <f>O1438</f>
        <v/>
      </c>
      <c r="P1425" s="400">
        <f>P1438</f>
        <v/>
      </c>
      <c r="Q1425" s="400">
        <f>Q1438</f>
        <v/>
      </c>
      <c r="R1425" s="400">
        <f>R1438</f>
        <v/>
      </c>
      <c r="S1425" s="400">
        <f>S1438</f>
        <v/>
      </c>
      <c r="T1425" s="400">
        <f>T1438</f>
        <v/>
      </c>
      <c r="U1425" s="400">
        <f>U1438</f>
        <v/>
      </c>
      <c r="V1425" s="400">
        <f>V1438</f>
        <v/>
      </c>
      <c r="W1425" s="400">
        <f>W1438</f>
        <v/>
      </c>
      <c r="X1425" s="400">
        <f>X1438</f>
        <v/>
      </c>
      <c r="Y1425" s="400">
        <f>Y1438</f>
        <v/>
      </c>
      <c r="Z1425" s="400">
        <f>Z1438</f>
        <v/>
      </c>
      <c r="AA1425" s="400">
        <f>AA1438</f>
        <v/>
      </c>
      <c r="AB1425" s="400">
        <f>AB1438</f>
        <v/>
      </c>
      <c r="AC1425" s="400">
        <f>AC1438</f>
        <v/>
      </c>
      <c r="AD1425" s="400">
        <f>AD1438</f>
        <v/>
      </c>
      <c r="AE1425" s="400">
        <f>AE1438</f>
        <v/>
      </c>
      <c r="AF1425" s="400">
        <f>AF1438</f>
        <v/>
      </c>
      <c r="AG1425" s="400">
        <f>AG1438</f>
        <v/>
      </c>
      <c r="AH1425" s="400">
        <f>AH1438</f>
        <v/>
      </c>
      <c r="AI1425" s="400">
        <f>AI1438</f>
        <v/>
      </c>
      <c r="AJ1425" s="400">
        <f>AJ1438</f>
        <v/>
      </c>
      <c r="AK1425" s="400">
        <f>AK1438</f>
        <v/>
      </c>
      <c r="AL1425" s="400">
        <f>AL1438</f>
        <v/>
      </c>
      <c r="AM1425" s="400">
        <f>AM1438</f>
        <v/>
      </c>
      <c r="AN1425" s="400">
        <f>AN1438</f>
        <v/>
      </c>
      <c r="AO1425" s="400">
        <f>AO1438</f>
        <v/>
      </c>
      <c r="AP1425" s="400">
        <f>AP1438</f>
        <v/>
      </c>
      <c r="AQ1425" s="400">
        <f>AQ1438</f>
        <v/>
      </c>
      <c r="AR1425" s="400">
        <f>AR1438</f>
        <v/>
      </c>
      <c r="AS1425" s="400">
        <f>AS1438</f>
        <v/>
      </c>
      <c r="AT1425" s="400">
        <f>AT1438</f>
        <v/>
      </c>
      <c r="AU1425" s="400">
        <f>AU1438</f>
        <v/>
      </c>
      <c r="AV1425" s="400">
        <f>AV1438</f>
        <v/>
      </c>
      <c r="AW1425" s="400">
        <f>AW1438</f>
        <v/>
      </c>
      <c r="AX1425" s="400">
        <f>AX1438</f>
        <v/>
      </c>
      <c r="AY1425" s="400">
        <f>AY1438</f>
        <v/>
      </c>
      <c r="AZ1425" s="400">
        <f>AZ1438</f>
        <v/>
      </c>
      <c r="BA1425" s="400">
        <f>BA1438</f>
        <v/>
      </c>
      <c r="BB1425" s="400">
        <f>BB1438</f>
        <v/>
      </c>
      <c r="BC1425" s="400">
        <f>BC1438</f>
        <v/>
      </c>
      <c r="BD1425" s="400">
        <f>BD1438</f>
        <v/>
      </c>
      <c r="BE1425" s="400">
        <f>BE1438</f>
        <v/>
      </c>
      <c r="BF1425" s="400">
        <f>BF1438</f>
        <v/>
      </c>
      <c r="BG1425" s="400">
        <f>BG1438</f>
        <v/>
      </c>
      <c r="BH1425" s="400">
        <f>BH1438</f>
        <v/>
      </c>
      <c r="BI1425" s="400">
        <f>BI1438</f>
        <v/>
      </c>
      <c r="BJ1425" s="400">
        <f>BJ1438</f>
        <v/>
      </c>
      <c r="BK1425" s="400">
        <f>BK1438</f>
        <v/>
      </c>
      <c r="BL1425" s="400">
        <f>BL1438</f>
        <v/>
      </c>
      <c r="BM1425" s="400">
        <f>BM1438</f>
        <v/>
      </c>
      <c r="BN1425" s="400">
        <f>BN1438</f>
        <v/>
      </c>
      <c r="BO1425" s="400">
        <f>BO1438</f>
        <v/>
      </c>
      <c r="BP1425" s="400">
        <f>BP1438</f>
        <v/>
      </c>
      <c r="BQ1425" s="400">
        <f>BQ1438</f>
        <v/>
      </c>
      <c r="BR1425" s="400">
        <f>BR1438</f>
        <v/>
      </c>
      <c r="BS1425" s="400">
        <f>BS1438</f>
        <v/>
      </c>
      <c r="BT1425" s="400">
        <f>BT1438</f>
        <v/>
      </c>
      <c r="BU1425" s="400">
        <f>BU1438</f>
        <v/>
      </c>
      <c r="BV1425" s="400">
        <f>BV1438</f>
        <v/>
      </c>
      <c r="BW1425" s="400">
        <f>BW1438</f>
        <v/>
      </c>
      <c r="BX1425" s="400">
        <f>BX1438</f>
        <v/>
      </c>
      <c r="BY1425" s="400">
        <f>BY1438</f>
        <v/>
      </c>
      <c r="BZ1425" s="400">
        <f>BZ1438</f>
        <v/>
      </c>
      <c r="CA1425" s="400">
        <f>CA1438</f>
        <v/>
      </c>
      <c r="CB1425" s="400">
        <f>CB1438</f>
        <v/>
      </c>
      <c r="CC1425" s="400">
        <f>CC1438</f>
        <v/>
      </c>
      <c r="CD1425" s="400">
        <f>CD1438</f>
        <v/>
      </c>
      <c r="CE1425" s="400">
        <f>CE1438</f>
        <v/>
      </c>
      <c r="CF1425" s="400">
        <f>CF1438</f>
        <v/>
      </c>
      <c r="CG1425" s="400">
        <f>CG1438</f>
        <v/>
      </c>
      <c r="CH1425" s="400">
        <f>CH1438</f>
        <v/>
      </c>
      <c r="CI1425" s="400">
        <f>CI1438</f>
        <v/>
      </c>
      <c r="CJ1425" s="400">
        <f>CJ1438</f>
        <v/>
      </c>
      <c r="CK1425" s="400">
        <f>CK1438</f>
        <v/>
      </c>
      <c r="CL1425" s="400">
        <f>CL1438</f>
        <v/>
      </c>
      <c r="CM1425" s="400">
        <f>CM1438</f>
        <v/>
      </c>
      <c r="CN1425" s="400">
        <f>CN1438</f>
        <v/>
      </c>
      <c r="CO1425" s="400">
        <f>CO1438</f>
        <v/>
      </c>
      <c r="CP1425" s="400">
        <f>CP1438</f>
        <v/>
      </c>
      <c r="CQ1425" s="400">
        <f>CQ1438</f>
        <v/>
      </c>
      <c r="CR1425" s="400">
        <f>CR1438</f>
        <v/>
      </c>
      <c r="CS1425" s="400">
        <f>CS1438</f>
        <v/>
      </c>
      <c r="CT1425" s="400">
        <f>CT1438</f>
        <v/>
      </c>
      <c r="CU1425" s="400">
        <f>CU1438</f>
        <v/>
      </c>
      <c r="CV1425" s="400">
        <f>CV1438</f>
        <v/>
      </c>
      <c r="CW1425" s="400">
        <f>CW1438</f>
        <v/>
      </c>
      <c r="CX1425" s="400">
        <f>CX1438</f>
        <v/>
      </c>
      <c r="CY1425" s="400">
        <f>CY1438</f>
        <v/>
      </c>
      <c r="CZ1425" s="400">
        <f>CZ1438</f>
        <v/>
      </c>
      <c r="DA1425" s="400">
        <f>DA1438</f>
        <v/>
      </c>
      <c r="DB1425" s="400">
        <f>DB1438</f>
        <v/>
      </c>
      <c r="DC1425" s="400">
        <f>DC1438</f>
        <v/>
      </c>
      <c r="DD1425" s="400">
        <f>DD1438</f>
        <v/>
      </c>
      <c r="DE1425" s="400">
        <f>DE1438</f>
        <v/>
      </c>
      <c r="DF1425" s="400">
        <f>DF1438</f>
        <v/>
      </c>
      <c r="DG1425" s="401">
        <f>DG1438</f>
        <v/>
      </c>
      <c r="DH1425" s="401">
        <f>DH1438</f>
        <v/>
      </c>
      <c r="DI1425" s="401">
        <f>DI1438</f>
        <v/>
      </c>
      <c r="DJ1425" s="401">
        <f>DJ1438</f>
        <v/>
      </c>
      <c r="DK1425" s="401">
        <f>DK1438</f>
        <v/>
      </c>
      <c r="DL1425" s="401">
        <f>DL1438</f>
        <v/>
      </c>
      <c r="DM1425" s="401">
        <f>DM1438</f>
        <v/>
      </c>
      <c r="DN1425" s="401">
        <f>DN1438</f>
        <v/>
      </c>
      <c r="DO1425" s="401">
        <f>DO1438</f>
        <v/>
      </c>
      <c r="DP1425" s="401">
        <f>DP1438</f>
        <v/>
      </c>
      <c r="DQ1425" s="401">
        <f>DQ1438</f>
        <v/>
      </c>
      <c r="DR1425" s="401">
        <f>DR1438</f>
        <v/>
      </c>
      <c r="DS1425" s="401">
        <f>DS1438</f>
        <v/>
      </c>
      <c r="DT1425" s="401">
        <f>DT1438</f>
        <v/>
      </c>
      <c r="DU1425" s="401">
        <f>DU1438</f>
        <v/>
      </c>
      <c r="DV1425" s="401">
        <f>DV1438</f>
        <v/>
      </c>
      <c r="DW1425" s="401">
        <f>DW1438</f>
        <v/>
      </c>
      <c r="DX1425" s="401">
        <f>DX1438</f>
        <v/>
      </c>
      <c r="DY1425" s="401">
        <f>DY1438</f>
        <v/>
      </c>
      <c r="DZ1425" s="401">
        <f>DZ1438</f>
        <v/>
      </c>
      <c r="EA1425" s="401">
        <f>EA1438</f>
        <v/>
      </c>
      <c r="EB1425" s="401">
        <f>EB1438</f>
        <v/>
      </c>
      <c r="EC1425" s="401">
        <f>EC1438</f>
        <v/>
      </c>
      <c r="ED1425" s="401">
        <f>ED1438</f>
        <v/>
      </c>
      <c r="EE1425" s="401">
        <f>EE1438</f>
        <v/>
      </c>
      <c r="EF1425" s="401">
        <f>EF1438</f>
        <v/>
      </c>
      <c r="EG1425" s="401">
        <f>EG1438</f>
        <v/>
      </c>
      <c r="EH1425" s="401">
        <f>EH1438</f>
        <v/>
      </c>
      <c r="EI1425" s="401">
        <f>EI1438</f>
        <v/>
      </c>
      <c r="EJ1425" s="401">
        <f>EJ1438</f>
        <v/>
      </c>
      <c r="EK1425" s="401">
        <f>EK1438</f>
        <v/>
      </c>
      <c r="EL1425" s="401">
        <f>EL1438</f>
        <v/>
      </c>
      <c r="EM1425" s="401">
        <f>EM1438</f>
        <v/>
      </c>
      <c r="EN1425" s="401">
        <f>EN1438</f>
        <v/>
      </c>
      <c r="EO1425" s="401">
        <f>EO1438</f>
        <v/>
      </c>
      <c r="EP1425" s="401">
        <f>EP1438</f>
        <v/>
      </c>
      <c r="EQ1425" s="401">
        <f>EQ1438</f>
        <v/>
      </c>
      <c r="ER1425" s="401">
        <f>ER1438</f>
        <v/>
      </c>
      <c r="ES1425" s="401">
        <f>ES1438</f>
        <v/>
      </c>
      <c r="ET1425" s="401">
        <f>ET1438</f>
        <v/>
      </c>
      <c r="EU1425" s="401">
        <f>EU1438</f>
        <v/>
      </c>
      <c r="EV1425" s="401">
        <f>EV1438</f>
        <v/>
      </c>
      <c r="EW1425" s="401">
        <f>EW1438</f>
        <v/>
      </c>
      <c r="EX1425" s="401">
        <f>EX1438</f>
        <v/>
      </c>
      <c r="EY1425" s="401">
        <f>EY1438</f>
        <v/>
      </c>
      <c r="EZ1425" s="401">
        <f>EZ1438</f>
        <v/>
      </c>
      <c r="FA1425" s="401">
        <f>FA1438</f>
        <v/>
      </c>
      <c r="FB1425" s="401">
        <f>FB1438</f>
        <v/>
      </c>
      <c r="FC1425" s="401">
        <f>FC1438</f>
        <v/>
      </c>
      <c r="FD1425" s="401">
        <f>FD1438</f>
        <v/>
      </c>
      <c r="FE1425" s="401">
        <f>FE1438</f>
        <v/>
      </c>
      <c r="FF1425" s="401">
        <f>FF1438</f>
        <v/>
      </c>
      <c r="FG1425" s="401">
        <f>FG1438</f>
        <v/>
      </c>
      <c r="FH1425" s="401">
        <f>FH1438</f>
        <v/>
      </c>
      <c r="FI1425" s="401">
        <f>FI1438</f>
        <v/>
      </c>
      <c r="FJ1425" s="401">
        <f>FJ1438</f>
        <v/>
      </c>
      <c r="FK1425" s="401">
        <f>FK1438</f>
        <v/>
      </c>
      <c r="FL1425" s="401">
        <f>FL1438</f>
        <v/>
      </c>
      <c r="FM1425" s="401">
        <f>FM1438</f>
        <v/>
      </c>
      <c r="FN1425" s="401">
        <f>FN1438</f>
        <v/>
      </c>
      <c r="FO1425" s="401">
        <f>FO1438</f>
        <v/>
      </c>
      <c r="FP1425" s="401">
        <f>FP1438</f>
        <v/>
      </c>
      <c r="FQ1425" s="401">
        <f>FQ1438</f>
        <v/>
      </c>
      <c r="FR1425" s="401">
        <f>FR1438</f>
        <v/>
      </c>
      <c r="FS1425" s="401">
        <f>FS1438</f>
        <v/>
      </c>
      <c r="FT1425" s="401">
        <f>FT1438</f>
        <v/>
      </c>
      <c r="FU1425" s="401">
        <f>FU1438</f>
        <v/>
      </c>
      <c r="FV1425" s="401">
        <f>FV1438</f>
        <v/>
      </c>
      <c r="FW1425" s="401">
        <f>FW1438</f>
        <v/>
      </c>
      <c r="FX1425" s="401">
        <f>FX1438</f>
        <v/>
      </c>
      <c r="FY1425" s="401">
        <f>FY1438</f>
        <v/>
      </c>
      <c r="FZ1425" s="401">
        <f>FZ1438</f>
        <v/>
      </c>
      <c r="GA1425" s="401">
        <f>GA1438</f>
        <v/>
      </c>
      <c r="GB1425" s="401">
        <f>GB1438</f>
        <v/>
      </c>
      <c r="GC1425" s="401">
        <f>GC1438</f>
        <v/>
      </c>
      <c r="GD1425" s="401">
        <f>GD1438</f>
        <v/>
      </c>
      <c r="GE1425" s="401">
        <f>GE1438</f>
        <v/>
      </c>
      <c r="GF1425" s="401">
        <f>GF1438</f>
        <v/>
      </c>
      <c r="GG1425" s="401">
        <f>GG1438</f>
        <v/>
      </c>
      <c r="GH1425" s="401">
        <f>GH1438</f>
        <v/>
      </c>
      <c r="GI1425" s="401">
        <f>GI1438</f>
        <v/>
      </c>
      <c r="GJ1425" s="401">
        <f>GJ1438</f>
        <v/>
      </c>
      <c r="GK1425" s="401">
        <f>GK1438</f>
        <v/>
      </c>
      <c r="GL1425" s="401">
        <f>GL1438</f>
        <v/>
      </c>
      <c r="GM1425" s="401">
        <f>GM1438</f>
        <v/>
      </c>
      <c r="GN1425" s="401">
        <f>GN1438</f>
        <v/>
      </c>
      <c r="GO1425" s="401">
        <f>GO1438</f>
        <v/>
      </c>
      <c r="GP1425" s="401">
        <f>GP1438</f>
        <v/>
      </c>
      <c r="GQ1425" s="401">
        <f>GQ1438</f>
        <v/>
      </c>
      <c r="GR1425" s="401">
        <f>GR1438</f>
        <v/>
      </c>
      <c r="GS1425" s="401">
        <f>GS1438</f>
        <v/>
      </c>
      <c r="GT1425" s="401">
        <f>GT1438</f>
        <v/>
      </c>
      <c r="GU1425" s="401">
        <f>GU1438</f>
        <v/>
      </c>
      <c r="GV1425" s="401">
        <f>GV1438</f>
        <v/>
      </c>
      <c r="GW1425" s="401">
        <f>GW1438</f>
        <v/>
      </c>
      <c r="GX1425" s="401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400" t="n">
        <v>51</v>
      </c>
      <c r="B1438" s="400">
        <f>B1423</f>
        <v/>
      </c>
      <c r="C1438" s="400">
        <f>A1423</f>
        <v/>
      </c>
      <c r="D1438" s="400">
        <f>ROW(A1423)</f>
        <v/>
      </c>
      <c r="E1438" s="400" t="n"/>
      <c r="F1438" s="400">
        <f>IF(F1423&lt;&gt;"",F1423,"")</f>
        <v/>
      </c>
      <c r="G1438" s="400">
        <f>IF(G1423&lt;&gt;"",G1423,"")</f>
        <v/>
      </c>
      <c r="H1438" s="400" t="n">
        <v>0</v>
      </c>
      <c r="I1438" s="400" t="n"/>
      <c r="J1438" s="400" t="n"/>
      <c r="K1438" s="400" t="n"/>
      <c r="L1438" s="400" t="n"/>
      <c r="M1438" s="400" t="n"/>
      <c r="N1438" s="400" t="n"/>
      <c r="O1438" s="400" t="n">
        <v>0</v>
      </c>
      <c r="P1438" s="400" t="n">
        <v>0</v>
      </c>
      <c r="Q1438" s="400" t="n">
        <v>0</v>
      </c>
      <c r="R1438" s="400" t="n">
        <v>0</v>
      </c>
      <c r="S1438" s="400" t="n">
        <v>0</v>
      </c>
      <c r="T1438" s="400" t="n">
        <v>0</v>
      </c>
      <c r="U1438" s="400" t="n">
        <v>0</v>
      </c>
      <c r="V1438" s="400" t="n">
        <v>0</v>
      </c>
      <c r="W1438" s="400" t="n">
        <v>0</v>
      </c>
      <c r="X1438" s="400" t="n">
        <v>0</v>
      </c>
      <c r="Y1438" s="400" t="n">
        <v>0</v>
      </c>
      <c r="Z1438" s="400" t="n"/>
      <c r="AA1438" s="400" t="n"/>
      <c r="AB1438" s="400" t="n"/>
      <c r="AC1438" s="400" t="n"/>
      <c r="AD1438" s="400" t="n"/>
      <c r="AE1438" s="400" t="n"/>
      <c r="AF1438" s="400" t="n"/>
      <c r="AG1438" s="400" t="n"/>
      <c r="AH1438" s="400" t="n"/>
      <c r="AI1438" s="400" t="n"/>
      <c r="AJ1438" s="400" t="n"/>
      <c r="AK1438" s="400" t="n"/>
      <c r="AL1438" s="400" t="n"/>
      <c r="AM1438" s="400" t="n"/>
      <c r="AN1438" s="400" t="n"/>
      <c r="AO1438" s="400">
        <f>ROUND(BX1438,0)</f>
        <v/>
      </c>
      <c r="AP1438" s="400">
        <f>ROUND(BY1438,0)</f>
        <v/>
      </c>
      <c r="AQ1438" s="400">
        <f>ROUND(BZ1438,0)</f>
        <v/>
      </c>
      <c r="AR1438" s="400">
        <f>ROUND(CA1438,0)</f>
        <v/>
      </c>
      <c r="AS1438" s="400">
        <f>ROUND(CB1438,0)</f>
        <v/>
      </c>
      <c r="AT1438" s="400">
        <f>ROUND(CC1438,0)</f>
        <v/>
      </c>
      <c r="AU1438" s="400">
        <f>ROUND(CD1438,0)</f>
        <v/>
      </c>
      <c r="AV1438" s="400">
        <f>ROUND(CE1438,0)</f>
        <v/>
      </c>
      <c r="AW1438" s="400">
        <f>ROUND(CF1438,0)</f>
        <v/>
      </c>
      <c r="AX1438" s="400">
        <f>ROUND(CG1438,0)</f>
        <v/>
      </c>
      <c r="AY1438" s="400">
        <f>ROUND(CH1438,0)</f>
        <v/>
      </c>
      <c r="AZ1438" s="400">
        <f>ROUND(CI1438,0)</f>
        <v/>
      </c>
      <c r="BA1438" s="400">
        <f>ROUND(CJ1438,0)</f>
        <v/>
      </c>
      <c r="BB1438" s="400">
        <f>ROUND(CK1438,0)</f>
        <v/>
      </c>
      <c r="BC1438" s="400">
        <f>ROUND(CL1438,0)</f>
        <v/>
      </c>
      <c r="BD1438" s="400">
        <f>ROUND(CM1438,0)</f>
        <v/>
      </c>
      <c r="BE1438" s="400" t="n"/>
      <c r="BF1438" s="400" t="n"/>
      <c r="BG1438" s="400" t="n"/>
      <c r="BH1438" s="400" t="n"/>
      <c r="BI1438" s="400" t="n"/>
      <c r="BJ1438" s="400" t="n"/>
      <c r="BK1438" s="400" t="n"/>
      <c r="BL1438" s="400" t="n"/>
      <c r="BM1438" s="400" t="n"/>
      <c r="BN1438" s="400" t="n"/>
      <c r="BO1438" s="400" t="n"/>
      <c r="BP1438" s="400" t="n"/>
      <c r="BQ1438" s="400" t="n"/>
      <c r="BR1438" s="400" t="n"/>
      <c r="BS1438" s="400" t="n"/>
      <c r="BT1438" s="400" t="n"/>
      <c r="BU1438" s="400" t="n"/>
      <c r="BV1438" s="400" t="n"/>
      <c r="BW1438" s="400" t="n"/>
      <c r="BX1438" s="400" t="n"/>
      <c r="BY1438" s="400" t="n"/>
      <c r="BZ1438" s="400" t="n"/>
      <c r="CA1438" s="400" t="n"/>
      <c r="CB1438" s="400" t="n"/>
      <c r="CC1438" s="400" t="n"/>
      <c r="CD1438" s="400" t="n"/>
      <c r="CE1438" s="400" t="n"/>
      <c r="CF1438" s="400" t="n"/>
      <c r="CG1438" s="400" t="n"/>
      <c r="CH1438" s="400" t="n"/>
      <c r="CI1438" s="400" t="n"/>
      <c r="CJ1438" s="400" t="n"/>
      <c r="CK1438" s="400" t="n"/>
      <c r="CL1438" s="400" t="n"/>
      <c r="CM1438" s="400" t="n"/>
      <c r="CN1438" s="400" t="n"/>
      <c r="CO1438" s="400" t="n"/>
      <c r="CP1438" s="400" t="n"/>
      <c r="CQ1438" s="400" t="n"/>
      <c r="CR1438" s="400" t="n"/>
      <c r="CS1438" s="400" t="n"/>
      <c r="CT1438" s="400" t="n"/>
      <c r="CU1438" s="400" t="n"/>
      <c r="CV1438" s="400" t="n"/>
      <c r="CW1438" s="400" t="n"/>
      <c r="CX1438" s="400" t="n"/>
      <c r="CY1438" s="400" t="n"/>
      <c r="CZ1438" s="400" t="n"/>
      <c r="DA1438" s="400" t="n"/>
      <c r="DB1438" s="400" t="n"/>
      <c r="DC1438" s="400" t="n"/>
      <c r="DD1438" s="400" t="n"/>
      <c r="DE1438" s="400" t="n"/>
      <c r="DF1438" s="400" t="n"/>
      <c r="DG1438" s="401" t="n"/>
      <c r="DH1438" s="401" t="n"/>
      <c r="DI1438" s="401" t="n"/>
      <c r="DJ1438" s="401" t="n"/>
      <c r="DK1438" s="401" t="n"/>
      <c r="DL1438" s="401" t="n"/>
      <c r="DM1438" s="401" t="n"/>
      <c r="DN1438" s="401" t="n"/>
      <c r="DO1438" s="401" t="n"/>
      <c r="DP1438" s="401" t="n"/>
      <c r="DQ1438" s="401" t="n"/>
      <c r="DR1438" s="401" t="n"/>
      <c r="DS1438" s="401" t="n"/>
      <c r="DT1438" s="401" t="n"/>
      <c r="DU1438" s="401" t="n"/>
      <c r="DV1438" s="401" t="n"/>
      <c r="DW1438" s="401" t="n"/>
      <c r="DX1438" s="401" t="n"/>
      <c r="DY1438" s="401" t="n"/>
      <c r="DZ1438" s="401" t="n"/>
      <c r="EA1438" s="401" t="n"/>
      <c r="EB1438" s="401" t="n"/>
      <c r="EC1438" s="401" t="n"/>
      <c r="ED1438" s="401" t="n"/>
      <c r="EE1438" s="401" t="n"/>
      <c r="EF1438" s="401" t="n"/>
      <c r="EG1438" s="401" t="n"/>
      <c r="EH1438" s="401" t="n"/>
      <c r="EI1438" s="401" t="n"/>
      <c r="EJ1438" s="401" t="n"/>
      <c r="EK1438" s="401" t="n"/>
      <c r="EL1438" s="401" t="n"/>
      <c r="EM1438" s="401" t="n"/>
      <c r="EN1438" s="401" t="n"/>
      <c r="EO1438" s="401" t="n"/>
      <c r="EP1438" s="401" t="n"/>
      <c r="EQ1438" s="401" t="n"/>
      <c r="ER1438" s="401" t="n"/>
      <c r="ES1438" s="401" t="n"/>
      <c r="ET1438" s="401" t="n"/>
      <c r="EU1438" s="401" t="n"/>
      <c r="EV1438" s="401" t="n"/>
      <c r="EW1438" s="401" t="n"/>
      <c r="EX1438" s="401" t="n"/>
      <c r="EY1438" s="401" t="n"/>
      <c r="EZ1438" s="401" t="n"/>
      <c r="FA1438" s="401" t="n"/>
      <c r="FB1438" s="401" t="n"/>
      <c r="FC1438" s="401" t="n"/>
      <c r="FD1438" s="401" t="n"/>
      <c r="FE1438" s="401" t="n"/>
      <c r="FF1438" s="401" t="n"/>
      <c r="FG1438" s="401" t="n"/>
      <c r="FH1438" s="401" t="n"/>
      <c r="FI1438" s="401" t="n"/>
      <c r="FJ1438" s="401" t="n"/>
      <c r="FK1438" s="401" t="n"/>
      <c r="FL1438" s="401" t="n"/>
      <c r="FM1438" s="401" t="n"/>
      <c r="FN1438" s="401" t="n"/>
      <c r="FO1438" s="401" t="n"/>
      <c r="FP1438" s="401" t="n"/>
      <c r="FQ1438" s="401" t="n"/>
      <c r="FR1438" s="401" t="n"/>
      <c r="FS1438" s="401" t="n"/>
      <c r="FT1438" s="401" t="n"/>
      <c r="FU1438" s="401" t="n"/>
      <c r="FV1438" s="401" t="n"/>
      <c r="FW1438" s="401" t="n"/>
      <c r="FX1438" s="401" t="n"/>
      <c r="FY1438" s="401" t="n"/>
      <c r="FZ1438" s="401" t="n"/>
      <c r="GA1438" s="401" t="n"/>
      <c r="GB1438" s="401" t="n"/>
      <c r="GC1438" s="401" t="n"/>
      <c r="GD1438" s="401" t="n"/>
      <c r="GE1438" s="401" t="n"/>
      <c r="GF1438" s="401" t="n"/>
      <c r="GG1438" s="401" t="n"/>
      <c r="GH1438" s="401" t="n"/>
      <c r="GI1438" s="401" t="n"/>
      <c r="GJ1438" s="401" t="n"/>
      <c r="GK1438" s="401" t="n"/>
      <c r="GL1438" s="401" t="n"/>
      <c r="GM1438" s="401" t="n"/>
      <c r="GN1438" s="401" t="n"/>
      <c r="GO1438" s="401" t="n"/>
      <c r="GP1438" s="401" t="n"/>
      <c r="GQ1438" s="401" t="n"/>
      <c r="GR1438" s="401" t="n"/>
      <c r="GS1438" s="401" t="n"/>
      <c r="GT1438" s="401" t="n"/>
      <c r="GU1438" s="401" t="n"/>
      <c r="GV1438" s="401" t="n"/>
      <c r="GW1438" s="401" t="n"/>
      <c r="GX1438" s="401" t="n">
        <v>0</v>
      </c>
    </row>
    <row r="1439"/>
    <row r="1440">
      <c r="A1440" s="402" t="n">
        <v>50</v>
      </c>
      <c r="B1440" s="402" t="n">
        <v>0</v>
      </c>
      <c r="C1440" s="402" t="n">
        <v>0</v>
      </c>
      <c r="D1440" s="402" t="n">
        <v>1</v>
      </c>
      <c r="E1440" s="402" t="n">
        <v>201</v>
      </c>
      <c r="F1440" s="402">
        <f>ROUND(Source!O1438,O1440)</f>
        <v/>
      </c>
      <c r="G1440" s="402" t="inlineStr">
        <is>
          <t>ПЗ</t>
        </is>
      </c>
      <c r="H1440" s="402" t="inlineStr">
        <is>
          <t>Прямые затраты</t>
        </is>
      </c>
      <c r="I1440" s="402" t="n"/>
      <c r="J1440" s="402" t="n"/>
      <c r="K1440" s="402" t="n">
        <v>201</v>
      </c>
      <c r="L1440" s="402" t="n">
        <v>1</v>
      </c>
      <c r="M1440" s="402" t="n">
        <v>3</v>
      </c>
      <c r="N1440" s="402" t="inlineStr"/>
      <c r="O1440" s="402" t="n">
        <v>0</v>
      </c>
      <c r="P1440" s="402" t="n"/>
      <c r="Q1440" s="402" t="n"/>
      <c r="R1440" s="402" t="n"/>
      <c r="S1440" s="402" t="n"/>
      <c r="T1440" s="402" t="n"/>
      <c r="U1440" s="402" t="n"/>
      <c r="V1440" s="402" t="n"/>
      <c r="W1440" s="402" t="n">
        <v>0</v>
      </c>
      <c r="X1440" s="402" t="n">
        <v>1</v>
      </c>
      <c r="Y1440" s="402" t="n">
        <v>0</v>
      </c>
      <c r="Z1440" s="402" t="n"/>
      <c r="AA1440" s="402" t="n"/>
      <c r="AB1440" s="402" t="n"/>
    </row>
    <row r="1441">
      <c r="A1441" s="402" t="n">
        <v>50</v>
      </c>
      <c r="B1441" s="402" t="n">
        <v>0</v>
      </c>
      <c r="C1441" s="402" t="n">
        <v>0</v>
      </c>
      <c r="D1441" s="402" t="n">
        <v>1</v>
      </c>
      <c r="E1441" s="402" t="n">
        <v>202</v>
      </c>
      <c r="F1441" s="402">
        <f>ROUND(Source!P1438,O1441)</f>
        <v/>
      </c>
      <c r="G1441" s="402" t="inlineStr">
        <is>
          <t>СтМатОб</t>
        </is>
      </c>
      <c r="H1441" s="402" t="inlineStr">
        <is>
          <t>Стоимость материальных ресурсов (всего)</t>
        </is>
      </c>
      <c r="I1441" s="402" t="n"/>
      <c r="J1441" s="402" t="n"/>
      <c r="K1441" s="402" t="n">
        <v>202</v>
      </c>
      <c r="L1441" s="402" t="n">
        <v>2</v>
      </c>
      <c r="M1441" s="402" t="n">
        <v>3</v>
      </c>
      <c r="N1441" s="402" t="inlineStr"/>
      <c r="O1441" s="402" t="n">
        <v>0</v>
      </c>
      <c r="P1441" s="402" t="n"/>
      <c r="Q1441" s="402" t="n"/>
      <c r="R1441" s="402" t="n"/>
      <c r="S1441" s="402" t="n"/>
      <c r="T1441" s="402" t="n"/>
      <c r="U1441" s="402" t="n"/>
      <c r="V1441" s="402" t="n"/>
      <c r="W1441" s="402" t="n">
        <v>0</v>
      </c>
      <c r="X1441" s="402" t="n">
        <v>1</v>
      </c>
      <c r="Y1441" s="402" t="n">
        <v>0</v>
      </c>
      <c r="Z1441" s="402" t="n"/>
      <c r="AA1441" s="402" t="n"/>
      <c r="AB1441" s="402" t="n"/>
    </row>
    <row r="1442">
      <c r="A1442" s="402" t="n">
        <v>50</v>
      </c>
      <c r="B1442" s="402" t="n">
        <v>0</v>
      </c>
      <c r="C1442" s="402" t="n">
        <v>0</v>
      </c>
      <c r="D1442" s="402" t="n">
        <v>1</v>
      </c>
      <c r="E1442" s="402" t="n">
        <v>222</v>
      </c>
      <c r="F1442" s="402">
        <f>ROUND(Source!AO1438,O1442)</f>
        <v/>
      </c>
      <c r="G1442" s="402" t="inlineStr">
        <is>
          <t>СтМатОбЗак</t>
        </is>
      </c>
      <c r="H1442" s="402" t="inlineStr">
        <is>
          <t>Стоимость материалов и оборудования заказчика</t>
        </is>
      </c>
      <c r="I1442" s="402" t="n"/>
      <c r="J1442" s="402" t="n"/>
      <c r="K1442" s="402" t="n">
        <v>222</v>
      </c>
      <c r="L1442" s="402" t="n">
        <v>3</v>
      </c>
      <c r="M1442" s="402" t="n">
        <v>3</v>
      </c>
      <c r="N1442" s="402" t="inlineStr"/>
      <c r="O1442" s="402" t="n">
        <v>0</v>
      </c>
      <c r="P1442" s="402" t="n"/>
      <c r="Q1442" s="402" t="n"/>
      <c r="R1442" s="402" t="n"/>
      <c r="S1442" s="402" t="n"/>
      <c r="T1442" s="402" t="n"/>
      <c r="U1442" s="402" t="n"/>
      <c r="V1442" s="402" t="n"/>
      <c r="W1442" s="402" t="n">
        <v>0</v>
      </c>
      <c r="X1442" s="402" t="n">
        <v>1</v>
      </c>
      <c r="Y1442" s="402" t="n">
        <v>0</v>
      </c>
      <c r="Z1442" s="402" t="n"/>
      <c r="AA1442" s="402" t="n"/>
      <c r="AB1442" s="402" t="n"/>
    </row>
    <row r="1443">
      <c r="A1443" s="402" t="n">
        <v>50</v>
      </c>
      <c r="B1443" s="402" t="n">
        <v>0</v>
      </c>
      <c r="C1443" s="402" t="n">
        <v>0</v>
      </c>
      <c r="D1443" s="402" t="n">
        <v>1</v>
      </c>
      <c r="E1443" s="402" t="n">
        <v>225</v>
      </c>
      <c r="F1443" s="402">
        <f>ROUND(Source!AV1438,O1443)</f>
        <v/>
      </c>
      <c r="G1443" s="402" t="inlineStr">
        <is>
          <t>СтМатОбПод</t>
        </is>
      </c>
      <c r="H1443" s="402" t="inlineStr">
        <is>
          <t>Стоимость материалов и оборудования подрядчика</t>
        </is>
      </c>
      <c r="I1443" s="402" t="n"/>
      <c r="J1443" s="402" t="n"/>
      <c r="K1443" s="402" t="n">
        <v>225</v>
      </c>
      <c r="L1443" s="402" t="n">
        <v>4</v>
      </c>
      <c r="M1443" s="402" t="n">
        <v>3</v>
      </c>
      <c r="N1443" s="402" t="inlineStr"/>
      <c r="O1443" s="402" t="n">
        <v>0</v>
      </c>
      <c r="P1443" s="402" t="n"/>
      <c r="Q1443" s="402" t="n"/>
      <c r="R1443" s="402" t="n"/>
      <c r="S1443" s="402" t="n"/>
      <c r="T1443" s="402" t="n"/>
      <c r="U1443" s="402" t="n"/>
      <c r="V1443" s="402" t="n"/>
      <c r="W1443" s="402" t="n">
        <v>0</v>
      </c>
      <c r="X1443" s="402" t="n">
        <v>1</v>
      </c>
      <c r="Y1443" s="402" t="n">
        <v>0</v>
      </c>
      <c r="Z1443" s="402" t="n"/>
      <c r="AA1443" s="402" t="n"/>
      <c r="AB1443" s="402" t="n"/>
    </row>
    <row r="1444">
      <c r="A1444" s="402" t="n">
        <v>50</v>
      </c>
      <c r="B1444" s="402" t="n">
        <v>0</v>
      </c>
      <c r="C1444" s="402" t="n">
        <v>0</v>
      </c>
      <c r="D1444" s="402" t="n">
        <v>1</v>
      </c>
      <c r="E1444" s="402" t="n">
        <v>226</v>
      </c>
      <c r="F1444" s="402">
        <f>ROUND(Source!AW1438,O1444)</f>
        <v/>
      </c>
      <c r="G1444" s="402" t="inlineStr">
        <is>
          <t>СтМат</t>
        </is>
      </c>
      <c r="H1444" s="402" t="inlineStr">
        <is>
          <t>Стоимость материалов (всего)</t>
        </is>
      </c>
      <c r="I1444" s="402" t="n"/>
      <c r="J1444" s="402" t="n"/>
      <c r="K1444" s="402" t="n">
        <v>226</v>
      </c>
      <c r="L1444" s="402" t="n">
        <v>5</v>
      </c>
      <c r="M1444" s="402" t="n">
        <v>3</v>
      </c>
      <c r="N1444" s="402" t="inlineStr"/>
      <c r="O1444" s="402" t="n">
        <v>0</v>
      </c>
      <c r="P1444" s="402" t="n"/>
      <c r="Q1444" s="402" t="n"/>
      <c r="R1444" s="402" t="n"/>
      <c r="S1444" s="402" t="n"/>
      <c r="T1444" s="402" t="n"/>
      <c r="U1444" s="402" t="n"/>
      <c r="V1444" s="402" t="n"/>
      <c r="W1444" s="402" t="n">
        <v>0</v>
      </c>
      <c r="X1444" s="402" t="n">
        <v>1</v>
      </c>
      <c r="Y1444" s="402" t="n">
        <v>0</v>
      </c>
      <c r="Z1444" s="402" t="n"/>
      <c r="AA1444" s="402" t="n"/>
      <c r="AB1444" s="402" t="n"/>
    </row>
    <row r="1445">
      <c r="A1445" s="402" t="n">
        <v>50</v>
      </c>
      <c r="B1445" s="402" t="n">
        <v>0</v>
      </c>
      <c r="C1445" s="402" t="n">
        <v>0</v>
      </c>
      <c r="D1445" s="402" t="n">
        <v>1</v>
      </c>
      <c r="E1445" s="402" t="n">
        <v>227</v>
      </c>
      <c r="F1445" s="402">
        <f>ROUND(Source!AX1438,O1445)</f>
        <v/>
      </c>
      <c r="G1445" s="402" t="inlineStr">
        <is>
          <t>СтМатЗак</t>
        </is>
      </c>
      <c r="H1445" s="402" t="inlineStr">
        <is>
          <t>Стоимость материалов заказчика</t>
        </is>
      </c>
      <c r="I1445" s="402" t="n"/>
      <c r="J1445" s="402" t="n"/>
      <c r="K1445" s="402" t="n">
        <v>227</v>
      </c>
      <c r="L1445" s="402" t="n">
        <v>6</v>
      </c>
      <c r="M1445" s="402" t="n">
        <v>3</v>
      </c>
      <c r="N1445" s="402" t="inlineStr"/>
      <c r="O1445" s="402" t="n">
        <v>0</v>
      </c>
      <c r="P1445" s="402" t="n"/>
      <c r="Q1445" s="402" t="n"/>
      <c r="R1445" s="402" t="n"/>
      <c r="S1445" s="402" t="n"/>
      <c r="T1445" s="402" t="n"/>
      <c r="U1445" s="402" t="n"/>
      <c r="V1445" s="402" t="n"/>
      <c r="W1445" s="402" t="n">
        <v>0</v>
      </c>
      <c r="X1445" s="402" t="n">
        <v>1</v>
      </c>
      <c r="Y1445" s="402" t="n">
        <v>0</v>
      </c>
      <c r="Z1445" s="402" t="n"/>
      <c r="AA1445" s="402" t="n"/>
      <c r="AB1445" s="402" t="n"/>
    </row>
    <row r="1446">
      <c r="A1446" s="402" t="n">
        <v>50</v>
      </c>
      <c r="B1446" s="402" t="n">
        <v>0</v>
      </c>
      <c r="C1446" s="402" t="n">
        <v>0</v>
      </c>
      <c r="D1446" s="402" t="n">
        <v>1</v>
      </c>
      <c r="E1446" s="402" t="n">
        <v>228</v>
      </c>
      <c r="F1446" s="402">
        <f>ROUND(Source!AY1438,O1446)</f>
        <v/>
      </c>
      <c r="G1446" s="402" t="inlineStr">
        <is>
          <t>СтМатПод</t>
        </is>
      </c>
      <c r="H1446" s="402" t="inlineStr">
        <is>
          <t>Стоимость материалов подрядчика</t>
        </is>
      </c>
      <c r="I1446" s="402" t="n"/>
      <c r="J1446" s="402" t="n"/>
      <c r="K1446" s="402" t="n">
        <v>228</v>
      </c>
      <c r="L1446" s="402" t="n">
        <v>7</v>
      </c>
      <c r="M1446" s="402" t="n">
        <v>3</v>
      </c>
      <c r="N1446" s="402" t="inlineStr"/>
      <c r="O1446" s="402" t="n">
        <v>0</v>
      </c>
      <c r="P1446" s="402" t="n"/>
      <c r="Q1446" s="402" t="n"/>
      <c r="R1446" s="402" t="n"/>
      <c r="S1446" s="402" t="n"/>
      <c r="T1446" s="402" t="n"/>
      <c r="U1446" s="402" t="n"/>
      <c r="V1446" s="402" t="n"/>
      <c r="W1446" s="402" t="n">
        <v>0</v>
      </c>
      <c r="X1446" s="402" t="n">
        <v>1</v>
      </c>
      <c r="Y1446" s="402" t="n">
        <v>0</v>
      </c>
      <c r="Z1446" s="402" t="n"/>
      <c r="AA1446" s="402" t="n"/>
      <c r="AB1446" s="402" t="n"/>
    </row>
    <row r="1447">
      <c r="A1447" s="402" t="n">
        <v>50</v>
      </c>
      <c r="B1447" s="402" t="n">
        <v>0</v>
      </c>
      <c r="C1447" s="402" t="n">
        <v>0</v>
      </c>
      <c r="D1447" s="402" t="n">
        <v>1</v>
      </c>
      <c r="E1447" s="402" t="n">
        <v>216</v>
      </c>
      <c r="F1447" s="402">
        <f>ROUND(Source!AP1438,O1447)</f>
        <v/>
      </c>
      <c r="G1447" s="402" t="inlineStr">
        <is>
          <t>Оборуд</t>
        </is>
      </c>
      <c r="H1447" s="402" t="inlineStr">
        <is>
          <t>Стоимость оборудования (всего)</t>
        </is>
      </c>
      <c r="I1447" s="402" t="n"/>
      <c r="J1447" s="402" t="n"/>
      <c r="K1447" s="402" t="n">
        <v>216</v>
      </c>
      <c r="L1447" s="402" t="n">
        <v>8</v>
      </c>
      <c r="M1447" s="402" t="n">
        <v>3</v>
      </c>
      <c r="N1447" s="402" t="inlineStr"/>
      <c r="O1447" s="402" t="n">
        <v>0</v>
      </c>
      <c r="P1447" s="402" t="n"/>
      <c r="Q1447" s="402" t="n"/>
      <c r="R1447" s="402" t="n"/>
      <c r="S1447" s="402" t="n"/>
      <c r="T1447" s="402" t="n"/>
      <c r="U1447" s="402" t="n"/>
      <c r="V1447" s="402" t="n"/>
      <c r="W1447" s="402" t="n">
        <v>0</v>
      </c>
      <c r="X1447" s="402" t="n">
        <v>1</v>
      </c>
      <c r="Y1447" s="402" t="n">
        <v>0</v>
      </c>
      <c r="Z1447" s="402" t="n"/>
      <c r="AA1447" s="402" t="n"/>
      <c r="AB1447" s="402" t="n"/>
    </row>
    <row r="1448">
      <c r="A1448" s="402" t="n">
        <v>50</v>
      </c>
      <c r="B1448" s="402" t="n">
        <v>0</v>
      </c>
      <c r="C1448" s="402" t="n">
        <v>0</v>
      </c>
      <c r="D1448" s="402" t="n">
        <v>1</v>
      </c>
      <c r="E1448" s="402" t="n">
        <v>223</v>
      </c>
      <c r="F1448" s="402">
        <f>ROUND(Source!AQ1438,O1448)</f>
        <v/>
      </c>
      <c r="G1448" s="402" t="inlineStr">
        <is>
          <t>ОборудЗак</t>
        </is>
      </c>
      <c r="H1448" s="402" t="inlineStr">
        <is>
          <t>Стоимость оборудования заказчика</t>
        </is>
      </c>
      <c r="I1448" s="402" t="n"/>
      <c r="J1448" s="402" t="n"/>
      <c r="K1448" s="402" t="n">
        <v>223</v>
      </c>
      <c r="L1448" s="402" t="n">
        <v>9</v>
      </c>
      <c r="M1448" s="402" t="n">
        <v>3</v>
      </c>
      <c r="N1448" s="402" t="inlineStr"/>
      <c r="O1448" s="402" t="n">
        <v>0</v>
      </c>
      <c r="P1448" s="402" t="n"/>
      <c r="Q1448" s="402" t="n"/>
      <c r="R1448" s="402" t="n"/>
      <c r="S1448" s="402" t="n"/>
      <c r="T1448" s="402" t="n"/>
      <c r="U1448" s="402" t="n"/>
      <c r="V1448" s="402" t="n"/>
      <c r="W1448" s="402" t="n">
        <v>0</v>
      </c>
      <c r="X1448" s="402" t="n">
        <v>1</v>
      </c>
      <c r="Y1448" s="402" t="n">
        <v>0</v>
      </c>
      <c r="Z1448" s="402" t="n"/>
      <c r="AA1448" s="402" t="n"/>
      <c r="AB1448" s="402" t="n"/>
    </row>
    <row r="1449">
      <c r="A1449" s="402" t="n">
        <v>50</v>
      </c>
      <c r="B1449" s="402" t="n">
        <v>0</v>
      </c>
      <c r="C1449" s="402" t="n">
        <v>0</v>
      </c>
      <c r="D1449" s="402" t="n">
        <v>1</v>
      </c>
      <c r="E1449" s="402" t="n">
        <v>229</v>
      </c>
      <c r="F1449" s="402">
        <f>ROUND(Source!AZ1438,O1449)</f>
        <v/>
      </c>
      <c r="G1449" s="402" t="inlineStr">
        <is>
          <t>ОборудПод</t>
        </is>
      </c>
      <c r="H1449" s="402" t="inlineStr">
        <is>
          <t>Стоимость оборудования подрядчика</t>
        </is>
      </c>
      <c r="I1449" s="402" t="n"/>
      <c r="J1449" s="402" t="n"/>
      <c r="K1449" s="402" t="n">
        <v>229</v>
      </c>
      <c r="L1449" s="402" t="n">
        <v>10</v>
      </c>
      <c r="M1449" s="402" t="n">
        <v>3</v>
      </c>
      <c r="N1449" s="402" t="inlineStr"/>
      <c r="O1449" s="402" t="n">
        <v>0</v>
      </c>
      <c r="P1449" s="402" t="n"/>
      <c r="Q1449" s="402" t="n"/>
      <c r="R1449" s="402" t="n"/>
      <c r="S1449" s="402" t="n"/>
      <c r="T1449" s="402" t="n"/>
      <c r="U1449" s="402" t="n"/>
      <c r="V1449" s="402" t="n"/>
      <c r="W1449" s="402" t="n">
        <v>0</v>
      </c>
      <c r="X1449" s="402" t="n">
        <v>1</v>
      </c>
      <c r="Y1449" s="402" t="n">
        <v>0</v>
      </c>
      <c r="Z1449" s="402" t="n"/>
      <c r="AA1449" s="402" t="n"/>
      <c r="AB1449" s="402" t="n"/>
    </row>
    <row r="1450">
      <c r="A1450" s="402" t="n">
        <v>50</v>
      </c>
      <c r="B1450" s="402" t="n">
        <v>0</v>
      </c>
      <c r="C1450" s="402" t="n">
        <v>0</v>
      </c>
      <c r="D1450" s="402" t="n">
        <v>1</v>
      </c>
      <c r="E1450" s="402" t="n">
        <v>203</v>
      </c>
      <c r="F1450" s="402">
        <f>ROUND(Source!Q1438,O1450)</f>
        <v/>
      </c>
      <c r="G1450" s="402" t="inlineStr">
        <is>
          <t>ЭММ</t>
        </is>
      </c>
      <c r="H1450" s="402" t="inlineStr">
        <is>
          <t>Эксплуатация машин</t>
        </is>
      </c>
      <c r="I1450" s="402" t="n"/>
      <c r="J1450" s="402" t="n"/>
      <c r="K1450" s="402" t="n">
        <v>203</v>
      </c>
      <c r="L1450" s="402" t="n">
        <v>11</v>
      </c>
      <c r="M1450" s="402" t="n">
        <v>3</v>
      </c>
      <c r="N1450" s="402" t="inlineStr"/>
      <c r="O1450" s="402" t="n">
        <v>0</v>
      </c>
      <c r="P1450" s="402" t="n"/>
      <c r="Q1450" s="402" t="n"/>
      <c r="R1450" s="402" t="n"/>
      <c r="S1450" s="402" t="n"/>
      <c r="T1450" s="402" t="n"/>
      <c r="U1450" s="402" t="n"/>
      <c r="V1450" s="402" t="n"/>
      <c r="W1450" s="402" t="n">
        <v>0</v>
      </c>
      <c r="X1450" s="402" t="n">
        <v>1</v>
      </c>
      <c r="Y1450" s="402" t="n">
        <v>0</v>
      </c>
      <c r="Z1450" s="402" t="n"/>
      <c r="AA1450" s="402" t="n"/>
      <c r="AB1450" s="402" t="n"/>
    </row>
    <row r="1451">
      <c r="A1451" s="402" t="n">
        <v>50</v>
      </c>
      <c r="B1451" s="402" t="n">
        <v>0</v>
      </c>
      <c r="C1451" s="402" t="n">
        <v>0</v>
      </c>
      <c r="D1451" s="402" t="n">
        <v>1</v>
      </c>
      <c r="E1451" s="402" t="n">
        <v>231</v>
      </c>
      <c r="F1451" s="402">
        <f>ROUND(Source!BB1438,O1451)</f>
        <v/>
      </c>
      <c r="G1451" s="402" t="inlineStr">
        <is>
          <t>ЭММсНРиСП</t>
        </is>
      </c>
      <c r="H1451" s="402" t="inlineStr">
        <is>
          <t>Эксплуатация машин по ТСН-2001.16</t>
        </is>
      </c>
      <c r="I1451" s="402" t="n"/>
      <c r="J1451" s="402" t="n"/>
      <c r="K1451" s="402" t="n">
        <v>231</v>
      </c>
      <c r="L1451" s="402" t="n">
        <v>12</v>
      </c>
      <c r="M1451" s="402" t="n">
        <v>3</v>
      </c>
      <c r="N1451" s="402" t="inlineStr"/>
      <c r="O1451" s="402" t="n">
        <v>0</v>
      </c>
      <c r="P1451" s="402" t="n"/>
      <c r="Q1451" s="402" t="n"/>
      <c r="R1451" s="402" t="n"/>
      <c r="S1451" s="402" t="n"/>
      <c r="T1451" s="402" t="n"/>
      <c r="U1451" s="402" t="n"/>
      <c r="V1451" s="402" t="n"/>
      <c r="W1451" s="402" t="n">
        <v>0</v>
      </c>
      <c r="X1451" s="402" t="n">
        <v>1</v>
      </c>
      <c r="Y1451" s="402" t="n">
        <v>0</v>
      </c>
      <c r="Z1451" s="402" t="n"/>
      <c r="AA1451" s="402" t="n"/>
      <c r="AB1451" s="402" t="n"/>
    </row>
    <row r="1452">
      <c r="A1452" s="402" t="n">
        <v>50</v>
      </c>
      <c r="B1452" s="402" t="n">
        <v>0</v>
      </c>
      <c r="C1452" s="402" t="n">
        <v>0</v>
      </c>
      <c r="D1452" s="402" t="n">
        <v>1</v>
      </c>
      <c r="E1452" s="402" t="n">
        <v>204</v>
      </c>
      <c r="F1452" s="402">
        <f>ROUND(Source!R1438,O1452)</f>
        <v/>
      </c>
      <c r="G1452" s="402" t="inlineStr">
        <is>
          <t>ЗПМ</t>
        </is>
      </c>
      <c r="H1452" s="402" t="inlineStr">
        <is>
          <t>ЗП машинистов</t>
        </is>
      </c>
      <c r="I1452" s="402" t="n"/>
      <c r="J1452" s="402" t="n"/>
      <c r="K1452" s="402" t="n">
        <v>204</v>
      </c>
      <c r="L1452" s="402" t="n">
        <v>13</v>
      </c>
      <c r="M1452" s="402" t="n">
        <v>3</v>
      </c>
      <c r="N1452" s="402" t="inlineStr"/>
      <c r="O1452" s="402" t="n">
        <v>0</v>
      </c>
      <c r="P1452" s="402" t="n"/>
      <c r="Q1452" s="402" t="n"/>
      <c r="R1452" s="402" t="n"/>
      <c r="S1452" s="402" t="n"/>
      <c r="T1452" s="402" t="n"/>
      <c r="U1452" s="402" t="n"/>
      <c r="V1452" s="402" t="n"/>
      <c r="W1452" s="402" t="n">
        <v>0</v>
      </c>
      <c r="X1452" s="402" t="n">
        <v>1</v>
      </c>
      <c r="Y1452" s="402" t="n">
        <v>0</v>
      </c>
      <c r="Z1452" s="402" t="n"/>
      <c r="AA1452" s="402" t="n"/>
      <c r="AB1452" s="402" t="n"/>
    </row>
    <row r="1453">
      <c r="A1453" s="402" t="n">
        <v>50</v>
      </c>
      <c r="B1453" s="402" t="n">
        <v>0</v>
      </c>
      <c r="C1453" s="402" t="n">
        <v>0</v>
      </c>
      <c r="D1453" s="402" t="n">
        <v>1</v>
      </c>
      <c r="E1453" s="402" t="n">
        <v>205</v>
      </c>
      <c r="F1453" s="402">
        <f>ROUND(Source!S1438,O1453)</f>
        <v/>
      </c>
      <c r="G1453" s="402" t="inlineStr">
        <is>
          <t>ОЗП</t>
        </is>
      </c>
      <c r="H1453" s="402" t="inlineStr">
        <is>
          <t>Основная ЗП рабочих</t>
        </is>
      </c>
      <c r="I1453" s="402" t="n"/>
      <c r="J1453" s="402" t="n"/>
      <c r="K1453" s="402" t="n">
        <v>205</v>
      </c>
      <c r="L1453" s="402" t="n">
        <v>14</v>
      </c>
      <c r="M1453" s="402" t="n">
        <v>3</v>
      </c>
      <c r="N1453" s="402" t="inlineStr"/>
      <c r="O1453" s="402" t="n">
        <v>0</v>
      </c>
      <c r="P1453" s="402" t="n"/>
      <c r="Q1453" s="402" t="n"/>
      <c r="R1453" s="402" t="n"/>
      <c r="S1453" s="402" t="n"/>
      <c r="T1453" s="402" t="n"/>
      <c r="U1453" s="402" t="n"/>
      <c r="V1453" s="402" t="n"/>
      <c r="W1453" s="402" t="n">
        <v>0</v>
      </c>
      <c r="X1453" s="402" t="n">
        <v>1</v>
      </c>
      <c r="Y1453" s="402" t="n">
        <v>0</v>
      </c>
      <c r="Z1453" s="402" t="n"/>
      <c r="AA1453" s="402" t="n"/>
      <c r="AB1453" s="402" t="n"/>
    </row>
    <row r="1454">
      <c r="A1454" s="402" t="n">
        <v>50</v>
      </c>
      <c r="B1454" s="402" t="n">
        <v>0</v>
      </c>
      <c r="C1454" s="402" t="n">
        <v>0</v>
      </c>
      <c r="D1454" s="402" t="n">
        <v>1</v>
      </c>
      <c r="E1454" s="402" t="n">
        <v>232</v>
      </c>
      <c r="F1454" s="402">
        <f>ROUND(Source!BC1438,O1454)</f>
        <v/>
      </c>
      <c r="G1454" s="402" t="inlineStr">
        <is>
          <t>ОЗПсНРиСП</t>
        </is>
      </c>
      <c r="H1454" s="402" t="inlineStr">
        <is>
          <t>Основная ЗП рабочих по ТСН-2001.16</t>
        </is>
      </c>
      <c r="I1454" s="402" t="n"/>
      <c r="J1454" s="402" t="n"/>
      <c r="K1454" s="402" t="n">
        <v>232</v>
      </c>
      <c r="L1454" s="402" t="n">
        <v>15</v>
      </c>
      <c r="M1454" s="402" t="n">
        <v>3</v>
      </c>
      <c r="N1454" s="402" t="inlineStr"/>
      <c r="O1454" s="402" t="n">
        <v>0</v>
      </c>
      <c r="P1454" s="402" t="n"/>
      <c r="Q1454" s="402" t="n"/>
      <c r="R1454" s="402" t="n"/>
      <c r="S1454" s="402" t="n"/>
      <c r="T1454" s="402" t="n"/>
      <c r="U1454" s="402" t="n"/>
      <c r="V1454" s="402" t="n"/>
      <c r="W1454" s="402" t="n">
        <v>0</v>
      </c>
      <c r="X1454" s="402" t="n">
        <v>1</v>
      </c>
      <c r="Y1454" s="402" t="n">
        <v>0</v>
      </c>
      <c r="Z1454" s="402" t="n"/>
      <c r="AA1454" s="402" t="n"/>
      <c r="AB1454" s="402" t="n"/>
    </row>
    <row r="1455">
      <c r="A1455" s="402" t="n">
        <v>50</v>
      </c>
      <c r="B1455" s="402" t="n">
        <v>0</v>
      </c>
      <c r="C1455" s="402" t="n">
        <v>0</v>
      </c>
      <c r="D1455" s="402" t="n">
        <v>1</v>
      </c>
      <c r="E1455" s="402" t="n">
        <v>214</v>
      </c>
      <c r="F1455" s="402">
        <f>ROUND(Source!AS1438,O1455)</f>
        <v/>
      </c>
      <c r="G1455" s="402" t="inlineStr">
        <is>
          <t>Строит</t>
        </is>
      </c>
      <c r="H1455" s="402" t="inlineStr">
        <is>
          <t>Строительные работы с НР и СП</t>
        </is>
      </c>
      <c r="I1455" s="402" t="n"/>
      <c r="J1455" s="402" t="n"/>
      <c r="K1455" s="402" t="n">
        <v>214</v>
      </c>
      <c r="L1455" s="402" t="n">
        <v>16</v>
      </c>
      <c r="M1455" s="402" t="n">
        <v>3</v>
      </c>
      <c r="N1455" s="402" t="inlineStr"/>
      <c r="O1455" s="402" t="n">
        <v>0</v>
      </c>
      <c r="P1455" s="402" t="n"/>
      <c r="Q1455" s="402" t="n"/>
      <c r="R1455" s="402" t="n"/>
      <c r="S1455" s="402" t="n"/>
      <c r="T1455" s="402" t="n"/>
      <c r="U1455" s="402" t="n"/>
      <c r="V1455" s="402" t="n"/>
      <c r="W1455" s="402" t="n">
        <v>0</v>
      </c>
      <c r="X1455" s="402" t="n">
        <v>1</v>
      </c>
      <c r="Y1455" s="402" t="n">
        <v>0</v>
      </c>
      <c r="Z1455" s="402" t="n"/>
      <c r="AA1455" s="402" t="n"/>
      <c r="AB1455" s="402" t="n"/>
    </row>
    <row r="1456">
      <c r="A1456" s="402" t="n">
        <v>50</v>
      </c>
      <c r="B1456" s="402" t="n">
        <v>0</v>
      </c>
      <c r="C1456" s="402" t="n">
        <v>0</v>
      </c>
      <c r="D1456" s="402" t="n">
        <v>1</v>
      </c>
      <c r="E1456" s="402" t="n">
        <v>215</v>
      </c>
      <c r="F1456" s="402">
        <f>ROUND(Source!AT1438,O1456)</f>
        <v/>
      </c>
      <c r="G1456" s="402" t="inlineStr">
        <is>
          <t>Монтаж</t>
        </is>
      </c>
      <c r="H1456" s="402" t="inlineStr">
        <is>
          <t>Монтажные работы с НР и СП</t>
        </is>
      </c>
      <c r="I1456" s="402" t="n"/>
      <c r="J1456" s="402" t="n"/>
      <c r="K1456" s="402" t="n">
        <v>215</v>
      </c>
      <c r="L1456" s="402" t="n">
        <v>17</v>
      </c>
      <c r="M1456" s="402" t="n">
        <v>3</v>
      </c>
      <c r="N1456" s="402" t="inlineStr"/>
      <c r="O1456" s="402" t="n">
        <v>0</v>
      </c>
      <c r="P1456" s="402" t="n"/>
      <c r="Q1456" s="402" t="n"/>
      <c r="R1456" s="402" t="n"/>
      <c r="S1456" s="402" t="n"/>
      <c r="T1456" s="402" t="n"/>
      <c r="U1456" s="402" t="n"/>
      <c r="V1456" s="402" t="n"/>
      <c r="W1456" s="402" t="n">
        <v>0</v>
      </c>
      <c r="X1456" s="402" t="n">
        <v>1</v>
      </c>
      <c r="Y1456" s="402" t="n">
        <v>0</v>
      </c>
      <c r="Z1456" s="402" t="n"/>
      <c r="AA1456" s="402" t="n"/>
      <c r="AB1456" s="402" t="n"/>
    </row>
    <row r="1457">
      <c r="A1457" s="402" t="n">
        <v>50</v>
      </c>
      <c r="B1457" s="402" t="n">
        <v>0</v>
      </c>
      <c r="C1457" s="402" t="n">
        <v>0</v>
      </c>
      <c r="D1457" s="402" t="n">
        <v>1</v>
      </c>
      <c r="E1457" s="402" t="n">
        <v>217</v>
      </c>
      <c r="F1457" s="402">
        <f>ROUND(Source!AU1438,O1457)</f>
        <v/>
      </c>
      <c r="G1457" s="402" t="inlineStr">
        <is>
          <t>Прочие</t>
        </is>
      </c>
      <c r="H1457" s="402" t="inlineStr">
        <is>
          <t>Прочие работы с НР и СП</t>
        </is>
      </c>
      <c r="I1457" s="402" t="n"/>
      <c r="J1457" s="402" t="n"/>
      <c r="K1457" s="402" t="n">
        <v>217</v>
      </c>
      <c r="L1457" s="402" t="n">
        <v>18</v>
      </c>
      <c r="M1457" s="402" t="n">
        <v>3</v>
      </c>
      <c r="N1457" s="402" t="inlineStr"/>
      <c r="O1457" s="402" t="n">
        <v>0</v>
      </c>
      <c r="P1457" s="402" t="n"/>
      <c r="Q1457" s="402" t="n"/>
      <c r="R1457" s="402" t="n"/>
      <c r="S1457" s="402" t="n"/>
      <c r="T1457" s="402" t="n"/>
      <c r="U1457" s="402" t="n"/>
      <c r="V1457" s="402" t="n"/>
      <c r="W1457" s="402" t="n">
        <v>0</v>
      </c>
      <c r="X1457" s="402" t="n">
        <v>1</v>
      </c>
      <c r="Y1457" s="402" t="n">
        <v>0</v>
      </c>
      <c r="Z1457" s="402" t="n"/>
      <c r="AA1457" s="402" t="n"/>
      <c r="AB1457" s="402" t="n"/>
    </row>
    <row r="1458">
      <c r="A1458" s="402" t="n">
        <v>50</v>
      </c>
      <c r="B1458" s="402" t="n">
        <v>0</v>
      </c>
      <c r="C1458" s="402" t="n">
        <v>0</v>
      </c>
      <c r="D1458" s="402" t="n">
        <v>1</v>
      </c>
      <c r="E1458" s="402" t="n">
        <v>230</v>
      </c>
      <c r="F1458" s="402">
        <f>ROUND(Source!BA1438,O1458)</f>
        <v/>
      </c>
      <c r="G1458" s="402" t="inlineStr">
        <is>
          <t>ПрочиеЗатр</t>
        </is>
      </c>
      <c r="H1458" s="402" t="inlineStr">
        <is>
          <t>Прочие затраты по ТСН-2001.16</t>
        </is>
      </c>
      <c r="I1458" s="402" t="n"/>
      <c r="J1458" s="402" t="n"/>
      <c r="K1458" s="402" t="n">
        <v>230</v>
      </c>
      <c r="L1458" s="402" t="n">
        <v>19</v>
      </c>
      <c r="M1458" s="402" t="n">
        <v>3</v>
      </c>
      <c r="N1458" s="402" t="inlineStr"/>
      <c r="O1458" s="402" t="n">
        <v>0</v>
      </c>
      <c r="P1458" s="402" t="n"/>
      <c r="Q1458" s="402" t="n"/>
      <c r="R1458" s="402" t="n"/>
      <c r="S1458" s="402" t="n"/>
      <c r="T1458" s="402" t="n"/>
      <c r="U1458" s="402" t="n"/>
      <c r="V1458" s="402" t="n"/>
      <c r="W1458" s="402" t="n">
        <v>0</v>
      </c>
      <c r="X1458" s="402" t="n">
        <v>1</v>
      </c>
      <c r="Y1458" s="402" t="n">
        <v>0</v>
      </c>
      <c r="Z1458" s="402" t="n"/>
      <c r="AA1458" s="402" t="n"/>
      <c r="AB1458" s="402" t="n"/>
    </row>
    <row r="1459">
      <c r="A1459" s="402" t="n">
        <v>50</v>
      </c>
      <c r="B1459" s="402" t="n">
        <v>0</v>
      </c>
      <c r="C1459" s="402" t="n">
        <v>0</v>
      </c>
      <c r="D1459" s="402" t="n">
        <v>1</v>
      </c>
      <c r="E1459" s="402" t="n">
        <v>206</v>
      </c>
      <c r="F1459" s="402">
        <f>ROUND(Source!T1438,O1459)</f>
        <v/>
      </c>
      <c r="G1459" s="402" t="inlineStr">
        <is>
          <t>ВозврМат</t>
        </is>
      </c>
      <c r="H1459" s="402" t="inlineStr">
        <is>
          <t>Возврат материалов</t>
        </is>
      </c>
      <c r="I1459" s="402" t="n"/>
      <c r="J1459" s="402" t="n"/>
      <c r="K1459" s="402" t="n">
        <v>206</v>
      </c>
      <c r="L1459" s="402" t="n">
        <v>20</v>
      </c>
      <c r="M1459" s="402" t="n">
        <v>3</v>
      </c>
      <c r="N1459" s="402" t="inlineStr"/>
      <c r="O1459" s="402" t="n">
        <v>0</v>
      </c>
      <c r="P1459" s="402" t="n"/>
      <c r="Q1459" s="402" t="n"/>
      <c r="R1459" s="402" t="n"/>
      <c r="S1459" s="402" t="n"/>
      <c r="T1459" s="402" t="n"/>
      <c r="U1459" s="402" t="n"/>
      <c r="V1459" s="402" t="n"/>
      <c r="W1459" s="402" t="n">
        <v>0</v>
      </c>
      <c r="X1459" s="402" t="n">
        <v>1</v>
      </c>
      <c r="Y1459" s="402" t="n">
        <v>0</v>
      </c>
      <c r="Z1459" s="402" t="n"/>
      <c r="AA1459" s="402" t="n"/>
      <c r="AB1459" s="402" t="n"/>
    </row>
    <row r="1460">
      <c r="A1460" s="402" t="n">
        <v>50</v>
      </c>
      <c r="B1460" s="402" t="n">
        <v>0</v>
      </c>
      <c r="C1460" s="402" t="n">
        <v>0</v>
      </c>
      <c r="D1460" s="402" t="n">
        <v>1</v>
      </c>
      <c r="E1460" s="402" t="n">
        <v>207</v>
      </c>
      <c r="F1460" s="402">
        <f>ROUND(Source!U1438,O1460)</f>
        <v/>
      </c>
      <c r="G1460" s="402" t="inlineStr">
        <is>
          <t>ТрудСтр</t>
        </is>
      </c>
      <c r="H1460" s="402" t="inlineStr">
        <is>
          <t>Трудозатраты строителей</t>
        </is>
      </c>
      <c r="I1460" s="402" t="n"/>
      <c r="J1460" s="402" t="n"/>
      <c r="K1460" s="402" t="n">
        <v>207</v>
      </c>
      <c r="L1460" s="402" t="n">
        <v>21</v>
      </c>
      <c r="M1460" s="402" t="n">
        <v>3</v>
      </c>
      <c r="N1460" s="402" t="inlineStr"/>
      <c r="O1460" s="402" t="n">
        <v>7</v>
      </c>
      <c r="P1460" s="402" t="n"/>
      <c r="Q1460" s="402" t="n"/>
      <c r="R1460" s="402" t="n"/>
      <c r="S1460" s="402" t="n"/>
      <c r="T1460" s="402" t="n"/>
      <c r="U1460" s="402" t="n"/>
      <c r="V1460" s="402" t="n"/>
      <c r="W1460" s="402" t="n">
        <v>0</v>
      </c>
      <c r="X1460" s="402" t="n">
        <v>1</v>
      </c>
      <c r="Y1460" s="402" t="n">
        <v>0</v>
      </c>
      <c r="Z1460" s="402" t="n"/>
      <c r="AA1460" s="402" t="n"/>
      <c r="AB1460" s="402" t="n"/>
    </row>
    <row r="1461">
      <c r="A1461" s="402" t="n">
        <v>50</v>
      </c>
      <c r="B1461" s="402" t="n">
        <v>0</v>
      </c>
      <c r="C1461" s="402" t="n">
        <v>0</v>
      </c>
      <c r="D1461" s="402" t="n">
        <v>1</v>
      </c>
      <c r="E1461" s="402" t="n">
        <v>208</v>
      </c>
      <c r="F1461" s="402">
        <f>ROUND(Source!V1438,O1461)</f>
        <v/>
      </c>
      <c r="G1461" s="402" t="inlineStr">
        <is>
          <t>ТрудМаш</t>
        </is>
      </c>
      <c r="H1461" s="402" t="inlineStr">
        <is>
          <t>Трудозатраты машинистов</t>
        </is>
      </c>
      <c r="I1461" s="402" t="n"/>
      <c r="J1461" s="402" t="n"/>
      <c r="K1461" s="402" t="n">
        <v>208</v>
      </c>
      <c r="L1461" s="402" t="n">
        <v>22</v>
      </c>
      <c r="M1461" s="402" t="n">
        <v>3</v>
      </c>
      <c r="N1461" s="402" t="inlineStr"/>
      <c r="O1461" s="402" t="n">
        <v>7</v>
      </c>
      <c r="P1461" s="402" t="n"/>
      <c r="Q1461" s="402" t="n"/>
      <c r="R1461" s="402" t="n"/>
      <c r="S1461" s="402" t="n"/>
      <c r="T1461" s="402" t="n"/>
      <c r="U1461" s="402" t="n"/>
      <c r="V1461" s="402" t="n"/>
      <c r="W1461" s="402" t="n">
        <v>0</v>
      </c>
      <c r="X1461" s="402" t="n">
        <v>1</v>
      </c>
      <c r="Y1461" s="402" t="n">
        <v>0</v>
      </c>
      <c r="Z1461" s="402" t="n"/>
      <c r="AA1461" s="402" t="n"/>
      <c r="AB1461" s="402" t="n"/>
    </row>
    <row r="1462">
      <c r="A1462" s="402" t="n">
        <v>50</v>
      </c>
      <c r="B1462" s="402" t="n">
        <v>0</v>
      </c>
      <c r="C1462" s="402" t="n">
        <v>0</v>
      </c>
      <c r="D1462" s="402" t="n">
        <v>1</v>
      </c>
      <c r="E1462" s="402" t="n">
        <v>209</v>
      </c>
      <c r="F1462" s="402">
        <f>ROUND(Source!W1438,O1462)</f>
        <v/>
      </c>
      <c r="G1462" s="402" t="inlineStr">
        <is>
          <t>ТранспМат</t>
        </is>
      </c>
      <c r="H1462" s="402" t="inlineStr">
        <is>
          <t>Транспорт материалов</t>
        </is>
      </c>
      <c r="I1462" s="402" t="n"/>
      <c r="J1462" s="402" t="n"/>
      <c r="K1462" s="402" t="n">
        <v>209</v>
      </c>
      <c r="L1462" s="402" t="n">
        <v>23</v>
      </c>
      <c r="M1462" s="402" t="n">
        <v>3</v>
      </c>
      <c r="N1462" s="402" t="inlineStr"/>
      <c r="O1462" s="402" t="n">
        <v>0</v>
      </c>
      <c r="P1462" s="402" t="n"/>
      <c r="Q1462" s="402" t="n"/>
      <c r="R1462" s="402" t="n"/>
      <c r="S1462" s="402" t="n"/>
      <c r="T1462" s="402" t="n"/>
      <c r="U1462" s="402" t="n"/>
      <c r="V1462" s="402" t="n"/>
      <c r="W1462" s="402" t="n">
        <v>0</v>
      </c>
      <c r="X1462" s="402" t="n">
        <v>1</v>
      </c>
      <c r="Y1462" s="402" t="n">
        <v>0</v>
      </c>
      <c r="Z1462" s="402" t="n"/>
      <c r="AA1462" s="402" t="n"/>
      <c r="AB1462" s="402" t="n"/>
    </row>
    <row r="1463">
      <c r="A1463" s="402" t="n">
        <v>50</v>
      </c>
      <c r="B1463" s="402" t="n">
        <v>0</v>
      </c>
      <c r="C1463" s="402" t="n">
        <v>0</v>
      </c>
      <c r="D1463" s="402" t="n">
        <v>1</v>
      </c>
      <c r="E1463" s="402" t="n">
        <v>233</v>
      </c>
      <c r="F1463" s="402">
        <f>ROUND(Source!BD1438,O1463)</f>
        <v/>
      </c>
      <c r="G1463" s="402" t="inlineStr">
        <is>
          <t>Перевозка</t>
        </is>
      </c>
      <c r="H1463" s="402" t="inlineStr">
        <is>
          <t>Перевозка грузов</t>
        </is>
      </c>
      <c r="I1463" s="402" t="n"/>
      <c r="J1463" s="402" t="n"/>
      <c r="K1463" s="402" t="n">
        <v>233</v>
      </c>
      <c r="L1463" s="402" t="n">
        <v>24</v>
      </c>
      <c r="M1463" s="402" t="n">
        <v>3</v>
      </c>
      <c r="N1463" s="402" t="inlineStr"/>
      <c r="O1463" s="402" t="n">
        <v>0</v>
      </c>
      <c r="P1463" s="402" t="n"/>
      <c r="Q1463" s="402" t="n"/>
      <c r="R1463" s="402" t="n"/>
      <c r="S1463" s="402" t="n"/>
      <c r="T1463" s="402" t="n"/>
      <c r="U1463" s="402" t="n"/>
      <c r="V1463" s="402" t="n"/>
      <c r="W1463" s="402" t="n">
        <v>0</v>
      </c>
      <c r="X1463" s="402" t="n">
        <v>1</v>
      </c>
      <c r="Y1463" s="402" t="n">
        <v>0</v>
      </c>
      <c r="Z1463" s="402" t="n"/>
      <c r="AA1463" s="402" t="n"/>
      <c r="AB1463" s="402" t="n"/>
    </row>
    <row r="1464">
      <c r="A1464" s="402" t="n">
        <v>50</v>
      </c>
      <c r="B1464" s="402" t="n">
        <v>0</v>
      </c>
      <c r="C1464" s="402" t="n">
        <v>0</v>
      </c>
      <c r="D1464" s="402" t="n">
        <v>1</v>
      </c>
      <c r="E1464" s="402" t="n">
        <v>210</v>
      </c>
      <c r="F1464" s="402">
        <f>ROUND(Source!X1438,O1464)</f>
        <v/>
      </c>
      <c r="G1464" s="402" t="inlineStr">
        <is>
          <t>НР</t>
        </is>
      </c>
      <c r="H1464" s="402" t="inlineStr">
        <is>
          <t>Накладные расходы</t>
        </is>
      </c>
      <c r="I1464" s="402" t="n"/>
      <c r="J1464" s="402" t="n"/>
      <c r="K1464" s="402" t="n">
        <v>210</v>
      </c>
      <c r="L1464" s="402" t="n">
        <v>25</v>
      </c>
      <c r="M1464" s="402" t="n">
        <v>3</v>
      </c>
      <c r="N1464" s="402" t="inlineStr"/>
      <c r="O1464" s="402" t="n">
        <v>0</v>
      </c>
      <c r="P1464" s="402" t="n"/>
      <c r="Q1464" s="402" t="n"/>
      <c r="R1464" s="402" t="n"/>
      <c r="S1464" s="402" t="n"/>
      <c r="T1464" s="402" t="n"/>
      <c r="U1464" s="402" t="n"/>
      <c r="V1464" s="402" t="n"/>
      <c r="W1464" s="402" t="n">
        <v>0</v>
      </c>
      <c r="X1464" s="402" t="n">
        <v>1</v>
      </c>
      <c r="Y1464" s="402" t="n">
        <v>0</v>
      </c>
      <c r="Z1464" s="402" t="n"/>
      <c r="AA1464" s="402" t="n"/>
      <c r="AB1464" s="402" t="n"/>
    </row>
    <row r="1465">
      <c r="A1465" s="402" t="n">
        <v>50</v>
      </c>
      <c r="B1465" s="402" t="n">
        <v>0</v>
      </c>
      <c r="C1465" s="402" t="n">
        <v>0</v>
      </c>
      <c r="D1465" s="402" t="n">
        <v>1</v>
      </c>
      <c r="E1465" s="402" t="n">
        <v>211</v>
      </c>
      <c r="F1465" s="402">
        <f>ROUND(Source!Y1438,O1465)</f>
        <v/>
      </c>
      <c r="G1465" s="402" t="inlineStr">
        <is>
          <t>СмПриб</t>
        </is>
      </c>
      <c r="H1465" s="402" t="inlineStr">
        <is>
          <t>Сметная прибыль</t>
        </is>
      </c>
      <c r="I1465" s="402" t="n"/>
      <c r="J1465" s="402" t="n"/>
      <c r="K1465" s="402" t="n">
        <v>211</v>
      </c>
      <c r="L1465" s="402" t="n">
        <v>26</v>
      </c>
      <c r="M1465" s="402" t="n">
        <v>3</v>
      </c>
      <c r="N1465" s="402" t="inlineStr"/>
      <c r="O1465" s="402" t="n">
        <v>0</v>
      </c>
      <c r="P1465" s="402" t="n"/>
      <c r="Q1465" s="402" t="n"/>
      <c r="R1465" s="402" t="n"/>
      <c r="S1465" s="402" t="n"/>
      <c r="T1465" s="402" t="n"/>
      <c r="U1465" s="402" t="n"/>
      <c r="V1465" s="402" t="n"/>
      <c r="W1465" s="402" t="n">
        <v>0</v>
      </c>
      <c r="X1465" s="402" t="n">
        <v>1</v>
      </c>
      <c r="Y1465" s="402" t="n">
        <v>0</v>
      </c>
      <c r="Z1465" s="402" t="n"/>
      <c r="AA1465" s="402" t="n"/>
      <c r="AB1465" s="402" t="n"/>
    </row>
    <row r="1466">
      <c r="A1466" s="402" t="n">
        <v>50</v>
      </c>
      <c r="B1466" s="402" t="n">
        <v>0</v>
      </c>
      <c r="C1466" s="402" t="n">
        <v>0</v>
      </c>
      <c r="D1466" s="402" t="n">
        <v>1</v>
      </c>
      <c r="E1466" s="402" t="n">
        <v>224</v>
      </c>
      <c r="F1466" s="402">
        <f>ROUND(Source!AR1438,O1466)</f>
        <v/>
      </c>
      <c r="G1466" s="402" t="inlineStr">
        <is>
          <t>Всего</t>
        </is>
      </c>
      <c r="H1466" s="402" t="inlineStr">
        <is>
          <t>Всего с НР и СП</t>
        </is>
      </c>
      <c r="I1466" s="402" t="n"/>
      <c r="J1466" s="402" t="n"/>
      <c r="K1466" s="402" t="n">
        <v>224</v>
      </c>
      <c r="L1466" s="402" t="n">
        <v>27</v>
      </c>
      <c r="M1466" s="402" t="n">
        <v>3</v>
      </c>
      <c r="N1466" s="402" t="inlineStr"/>
      <c r="O1466" s="402" t="n">
        <v>0</v>
      </c>
      <c r="P1466" s="402" t="n"/>
      <c r="Q1466" s="402" t="n"/>
      <c r="R1466" s="402" t="n"/>
      <c r="S1466" s="402" t="n"/>
      <c r="T1466" s="402" t="n"/>
      <c r="U1466" s="402" t="n"/>
      <c r="V1466" s="402" t="n"/>
      <c r="W1466" s="402" t="n">
        <v>0</v>
      </c>
      <c r="X1466" s="402" t="n">
        <v>1</v>
      </c>
      <c r="Y1466" s="402" t="n">
        <v>0</v>
      </c>
      <c r="Z1466" s="402" t="n"/>
      <c r="AA1466" s="402" t="n"/>
      <c r="AB1466" s="402" t="n"/>
    </row>
    <row r="1467">
      <c r="A1467" s="402" t="n">
        <v>50</v>
      </c>
      <c r="B1467" s="402" t="n">
        <v>0</v>
      </c>
      <c r="C1467" s="402" t="n">
        <v>0</v>
      </c>
      <c r="D1467" s="402" t="n">
        <v>2</v>
      </c>
      <c r="E1467" s="402" t="n">
        <v>0</v>
      </c>
      <c r="F1467" s="402">
        <f>ROUND(F1466,O1467)</f>
        <v/>
      </c>
      <c r="G1467" s="402" t="inlineStr">
        <is>
          <t>и1</t>
        </is>
      </c>
      <c r="H1467" s="402" t="inlineStr">
        <is>
          <t>Итого</t>
        </is>
      </c>
      <c r="I1467" s="402" t="n"/>
      <c r="J1467" s="402" t="n"/>
      <c r="K1467" s="402" t="n">
        <v>212</v>
      </c>
      <c r="L1467" s="402" t="n">
        <v>28</v>
      </c>
      <c r="M1467" s="402" t="n">
        <v>0</v>
      </c>
      <c r="N1467" s="402" t="inlineStr"/>
      <c r="O1467" s="402" t="n">
        <v>0</v>
      </c>
      <c r="P1467" s="402" t="n"/>
      <c r="Q1467" s="402" t="n"/>
      <c r="R1467" s="402" t="n"/>
      <c r="S1467" s="402" t="n"/>
      <c r="T1467" s="402" t="n"/>
      <c r="U1467" s="402" t="n"/>
      <c r="V1467" s="402" t="n"/>
      <c r="W1467" s="402" t="n">
        <v>0</v>
      </c>
      <c r="X1467" s="402" t="n">
        <v>1</v>
      </c>
      <c r="Y1467" s="402" t="n">
        <v>0</v>
      </c>
      <c r="Z1467" s="402" t="n"/>
      <c r="AA1467" s="402" t="n"/>
      <c r="AB1467" s="402" t="n"/>
    </row>
    <row r="1468">
      <c r="A1468" s="402" t="n">
        <v>50</v>
      </c>
      <c r="B1468" s="402" t="n">
        <v>0</v>
      </c>
      <c r="C1468" s="402" t="n">
        <v>0</v>
      </c>
      <c r="D1468" s="402" t="n">
        <v>2</v>
      </c>
      <c r="E1468" s="402" t="n">
        <v>0</v>
      </c>
      <c r="F1468" s="402">
        <f>ROUND(F1467*0.22,O1468)</f>
        <v/>
      </c>
      <c r="G1468" s="402" t="inlineStr">
        <is>
          <t>и2</t>
        </is>
      </c>
      <c r="H1468" s="402" t="inlineStr">
        <is>
          <t>НДС 22%</t>
        </is>
      </c>
      <c r="I1468" s="402" t="n"/>
      <c r="J1468" s="402" t="n"/>
      <c r="K1468" s="402" t="n">
        <v>212</v>
      </c>
      <c r="L1468" s="402" t="n">
        <v>29</v>
      </c>
      <c r="M1468" s="402" t="n">
        <v>0</v>
      </c>
      <c r="N1468" s="402" t="inlineStr"/>
      <c r="O1468" s="402" t="n">
        <v>0</v>
      </c>
      <c r="P1468" s="402" t="n"/>
      <c r="Q1468" s="402" t="n"/>
      <c r="R1468" s="402" t="n"/>
      <c r="S1468" s="402" t="n"/>
      <c r="T1468" s="402" t="n"/>
      <c r="U1468" s="402" t="n"/>
      <c r="V1468" s="402" t="n"/>
      <c r="W1468" s="402" t="n">
        <v>0</v>
      </c>
      <c r="X1468" s="402" t="n">
        <v>1</v>
      </c>
      <c r="Y1468" s="402" t="n">
        <v>0</v>
      </c>
      <c r="Z1468" s="402" t="n"/>
      <c r="AA1468" s="402" t="n"/>
      <c r="AB1468" s="402" t="n"/>
    </row>
    <row r="1469">
      <c r="A1469" s="402" t="n">
        <v>50</v>
      </c>
      <c r="B1469" s="402" t="n">
        <v>0</v>
      </c>
      <c r="C1469" s="402" t="n">
        <v>0</v>
      </c>
      <c r="D1469" s="402" t="n">
        <v>2</v>
      </c>
      <c r="E1469" s="402" t="n">
        <v>213</v>
      </c>
      <c r="F1469" s="402">
        <f>ROUND(F1467+F1468,O1469)</f>
        <v/>
      </c>
      <c r="G1469" s="402" t="inlineStr">
        <is>
          <t>и3</t>
        </is>
      </c>
      <c r="H1469" s="402" t="inlineStr">
        <is>
          <t>Всего</t>
        </is>
      </c>
      <c r="I1469" s="402" t="n"/>
      <c r="J1469" s="402" t="n"/>
      <c r="K1469" s="402" t="n">
        <v>212</v>
      </c>
      <c r="L1469" s="402" t="n">
        <v>30</v>
      </c>
      <c r="M1469" s="402" t="n">
        <v>0</v>
      </c>
      <c r="N1469" s="402" t="inlineStr"/>
      <c r="O1469" s="402" t="n">
        <v>0</v>
      </c>
      <c r="P1469" s="402" t="n"/>
      <c r="Q1469" s="402" t="n"/>
      <c r="R1469" s="402" t="n"/>
      <c r="S1469" s="402" t="n"/>
      <c r="T1469" s="402" t="n"/>
      <c r="U1469" s="402" t="n"/>
      <c r="V1469" s="402" t="n"/>
      <c r="W1469" s="402" t="n">
        <v>0</v>
      </c>
      <c r="X1469" s="402" t="n">
        <v>1</v>
      </c>
      <c r="Y1469" s="402" t="n">
        <v>0</v>
      </c>
      <c r="Z1469" s="402" t="n"/>
      <c r="AA1469" s="402" t="n"/>
      <c r="AB1469" s="402" t="n"/>
    </row>
    <row r="1470"/>
    <row r="1471">
      <c r="A1471" s="399" t="n">
        <v>3</v>
      </c>
      <c r="B1471" s="399" t="n">
        <v>0</v>
      </c>
      <c r="C1471" s="399" t="n"/>
      <c r="D1471" s="399">
        <f>ROW(A1480)</f>
        <v/>
      </c>
      <c r="E1471" s="399" t="n"/>
      <c r="F1471" s="399" t="inlineStr">
        <is>
          <t>Новая локальная смета</t>
        </is>
      </c>
      <c r="G1471" s="399" t="inlineStr">
        <is>
          <t>Победы 1</t>
        </is>
      </c>
      <c r="H1471" s="399" t="inlineStr"/>
      <c r="I1471" s="399" t="n">
        <v>0</v>
      </c>
      <c r="J1471" s="399" t="inlineStr"/>
      <c r="K1471" s="399" t="n">
        <v>0</v>
      </c>
      <c r="L1471" s="399" t="inlineStr">
        <is>
          <t>Новая локальная смета</t>
        </is>
      </c>
      <c r="M1471" s="399" t="inlineStr"/>
      <c r="N1471" s="399" t="n"/>
      <c r="O1471" s="399" t="n"/>
      <c r="P1471" s="399" t="n"/>
      <c r="Q1471" s="399" t="n"/>
      <c r="R1471" s="399" t="n"/>
      <c r="S1471" s="399" t="n">
        <v>0</v>
      </c>
      <c r="T1471" s="399" t="n"/>
      <c r="U1471" s="399" t="inlineStr"/>
      <c r="V1471" s="399" t="n">
        <v>0</v>
      </c>
      <c r="W1471" s="399" t="n"/>
      <c r="X1471" s="399" t="n"/>
      <c r="Y1471" s="399" t="n"/>
      <c r="Z1471" s="399" t="n"/>
      <c r="AA1471" s="399" t="n"/>
      <c r="AB1471" s="399" t="inlineStr"/>
      <c r="AC1471" s="399" t="inlineStr"/>
      <c r="AD1471" s="399" t="inlineStr"/>
      <c r="AE1471" s="399" t="inlineStr"/>
      <c r="AF1471" s="399" t="inlineStr"/>
      <c r="AG1471" s="399" t="inlineStr"/>
      <c r="AH1471" s="399" t="n"/>
      <c r="AI1471" s="399" t="n"/>
      <c r="AJ1471" s="399" t="n"/>
      <c r="AK1471" s="399" t="n"/>
      <c r="AL1471" s="399" t="n"/>
      <c r="AM1471" s="399" t="n"/>
      <c r="AN1471" s="399" t="n"/>
      <c r="AO1471" s="399" t="n"/>
      <c r="AP1471" s="399" t="inlineStr"/>
      <c r="AQ1471" s="399" t="inlineStr"/>
      <c r="AR1471" s="399" t="inlineStr"/>
      <c r="AS1471" s="399" t="n"/>
      <c r="AT1471" s="399" t="n"/>
      <c r="AU1471" s="399" t="n"/>
      <c r="AV1471" s="399" t="n"/>
      <c r="AW1471" s="399" t="n"/>
      <c r="AX1471" s="399" t="n"/>
      <c r="AY1471" s="399" t="n"/>
      <c r="AZ1471" s="399" t="inlineStr"/>
      <c r="BA1471" s="399" t="n"/>
      <c r="BB1471" s="399" t="inlineStr"/>
      <c r="BC1471" s="399" t="inlineStr"/>
      <c r="BD1471" s="399" t="inlineStr"/>
      <c r="BE1471" s="399" t="inlineStr"/>
      <c r="BF1471" s="399" t="inlineStr"/>
      <c r="BG1471" s="399" t="inlineStr"/>
      <c r="BH1471" s="399" t="inlineStr"/>
      <c r="BI1471" s="399" t="inlineStr"/>
      <c r="BJ1471" s="399" t="inlineStr"/>
      <c r="BK1471" s="399" t="inlineStr"/>
      <c r="BL1471" s="399" t="inlineStr"/>
      <c r="BM1471" s="399" t="inlineStr"/>
      <c r="BN1471" s="399" t="inlineStr"/>
      <c r="BO1471" s="399" t="inlineStr"/>
      <c r="BP1471" s="399" t="inlineStr"/>
      <c r="BQ1471" s="399" t="n"/>
      <c r="BR1471" s="399" t="n"/>
      <c r="BS1471" s="399" t="n"/>
      <c r="BT1471" s="399" t="n"/>
      <c r="BU1471" s="399" t="n"/>
      <c r="BV1471" s="399" t="n"/>
      <c r="BW1471" s="399" t="n"/>
      <c r="BX1471" s="399" t="n">
        <v>0</v>
      </c>
      <c r="BY1471" s="399" t="n"/>
      <c r="BZ1471" s="399" t="n"/>
      <c r="CA1471" s="399" t="n"/>
      <c r="CB1471" s="399" t="n"/>
      <c r="CC1471" s="399" t="n"/>
      <c r="CD1471" s="399" t="n"/>
      <c r="CE1471" s="399" t="n"/>
      <c r="CF1471" s="399" t="n">
        <v>0</v>
      </c>
      <c r="CG1471" s="399" t="n">
        <v>0</v>
      </c>
      <c r="CH1471" s="399" t="n"/>
      <c r="CI1471" s="399" t="inlineStr"/>
      <c r="CJ1471" s="399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400" t="n">
        <v>52</v>
      </c>
      <c r="B1473" s="400">
        <f>B1480</f>
        <v/>
      </c>
      <c r="C1473" s="400">
        <f>C1480</f>
        <v/>
      </c>
      <c r="D1473" s="400">
        <f>D1480</f>
        <v/>
      </c>
      <c r="E1473" s="400">
        <f>E1480</f>
        <v/>
      </c>
      <c r="F1473" s="400">
        <f>F1480</f>
        <v/>
      </c>
      <c r="G1473" s="400">
        <f>G1480</f>
        <v/>
      </c>
      <c r="H1473" s="400" t="n"/>
      <c r="I1473" s="400" t="n"/>
      <c r="J1473" s="400" t="n"/>
      <c r="K1473" s="400" t="n"/>
      <c r="L1473" s="400" t="n"/>
      <c r="M1473" s="400" t="n"/>
      <c r="N1473" s="400" t="n"/>
      <c r="O1473" s="400">
        <f>O1480</f>
        <v/>
      </c>
      <c r="P1473" s="400">
        <f>P1480</f>
        <v/>
      </c>
      <c r="Q1473" s="400">
        <f>Q1480</f>
        <v/>
      </c>
      <c r="R1473" s="400">
        <f>R1480</f>
        <v/>
      </c>
      <c r="S1473" s="400">
        <f>S1480</f>
        <v/>
      </c>
      <c r="T1473" s="400">
        <f>T1480</f>
        <v/>
      </c>
      <c r="U1473" s="400">
        <f>U1480</f>
        <v/>
      </c>
      <c r="V1473" s="400">
        <f>V1480</f>
        <v/>
      </c>
      <c r="W1473" s="400">
        <f>W1480</f>
        <v/>
      </c>
      <c r="X1473" s="400">
        <f>X1480</f>
        <v/>
      </c>
      <c r="Y1473" s="400">
        <f>Y1480</f>
        <v/>
      </c>
      <c r="Z1473" s="400">
        <f>Z1480</f>
        <v/>
      </c>
      <c r="AA1473" s="400">
        <f>AA1480</f>
        <v/>
      </c>
      <c r="AB1473" s="400">
        <f>AB1480</f>
        <v/>
      </c>
      <c r="AC1473" s="400">
        <f>AC1480</f>
        <v/>
      </c>
      <c r="AD1473" s="400">
        <f>AD1480</f>
        <v/>
      </c>
      <c r="AE1473" s="400">
        <f>AE1480</f>
        <v/>
      </c>
      <c r="AF1473" s="400">
        <f>AF1480</f>
        <v/>
      </c>
      <c r="AG1473" s="400">
        <f>AG1480</f>
        <v/>
      </c>
      <c r="AH1473" s="400">
        <f>AH1480</f>
        <v/>
      </c>
      <c r="AI1473" s="400">
        <f>AI1480</f>
        <v/>
      </c>
      <c r="AJ1473" s="400">
        <f>AJ1480</f>
        <v/>
      </c>
      <c r="AK1473" s="400">
        <f>AK1480</f>
        <v/>
      </c>
      <c r="AL1473" s="400">
        <f>AL1480</f>
        <v/>
      </c>
      <c r="AM1473" s="400">
        <f>AM1480</f>
        <v/>
      </c>
      <c r="AN1473" s="400">
        <f>AN1480</f>
        <v/>
      </c>
      <c r="AO1473" s="400">
        <f>AO1480</f>
        <v/>
      </c>
      <c r="AP1473" s="400">
        <f>AP1480</f>
        <v/>
      </c>
      <c r="AQ1473" s="400">
        <f>AQ1480</f>
        <v/>
      </c>
      <c r="AR1473" s="400">
        <f>AR1480</f>
        <v/>
      </c>
      <c r="AS1473" s="400">
        <f>AS1480</f>
        <v/>
      </c>
      <c r="AT1473" s="400">
        <f>AT1480</f>
        <v/>
      </c>
      <c r="AU1473" s="400">
        <f>AU1480</f>
        <v/>
      </c>
      <c r="AV1473" s="400">
        <f>AV1480</f>
        <v/>
      </c>
      <c r="AW1473" s="400">
        <f>AW1480</f>
        <v/>
      </c>
      <c r="AX1473" s="400">
        <f>AX1480</f>
        <v/>
      </c>
      <c r="AY1473" s="400">
        <f>AY1480</f>
        <v/>
      </c>
      <c r="AZ1473" s="400">
        <f>AZ1480</f>
        <v/>
      </c>
      <c r="BA1473" s="400">
        <f>BA1480</f>
        <v/>
      </c>
      <c r="BB1473" s="400">
        <f>BB1480</f>
        <v/>
      </c>
      <c r="BC1473" s="400">
        <f>BC1480</f>
        <v/>
      </c>
      <c r="BD1473" s="400">
        <f>BD1480</f>
        <v/>
      </c>
      <c r="BE1473" s="400">
        <f>BE1480</f>
        <v/>
      </c>
      <c r="BF1473" s="400">
        <f>BF1480</f>
        <v/>
      </c>
      <c r="BG1473" s="400">
        <f>BG1480</f>
        <v/>
      </c>
      <c r="BH1473" s="400">
        <f>BH1480</f>
        <v/>
      </c>
      <c r="BI1473" s="400">
        <f>BI1480</f>
        <v/>
      </c>
      <c r="BJ1473" s="400">
        <f>BJ1480</f>
        <v/>
      </c>
      <c r="BK1473" s="400">
        <f>BK1480</f>
        <v/>
      </c>
      <c r="BL1473" s="400">
        <f>BL1480</f>
        <v/>
      </c>
      <c r="BM1473" s="400">
        <f>BM1480</f>
        <v/>
      </c>
      <c r="BN1473" s="400">
        <f>BN1480</f>
        <v/>
      </c>
      <c r="BO1473" s="400">
        <f>BO1480</f>
        <v/>
      </c>
      <c r="BP1473" s="400">
        <f>BP1480</f>
        <v/>
      </c>
      <c r="BQ1473" s="400">
        <f>BQ1480</f>
        <v/>
      </c>
      <c r="BR1473" s="400">
        <f>BR1480</f>
        <v/>
      </c>
      <c r="BS1473" s="400">
        <f>BS1480</f>
        <v/>
      </c>
      <c r="BT1473" s="400">
        <f>BT1480</f>
        <v/>
      </c>
      <c r="BU1473" s="400">
        <f>BU1480</f>
        <v/>
      </c>
      <c r="BV1473" s="400">
        <f>BV1480</f>
        <v/>
      </c>
      <c r="BW1473" s="400">
        <f>BW1480</f>
        <v/>
      </c>
      <c r="BX1473" s="400">
        <f>BX1480</f>
        <v/>
      </c>
      <c r="BY1473" s="400">
        <f>BY1480</f>
        <v/>
      </c>
      <c r="BZ1473" s="400">
        <f>BZ1480</f>
        <v/>
      </c>
      <c r="CA1473" s="400">
        <f>CA1480</f>
        <v/>
      </c>
      <c r="CB1473" s="400">
        <f>CB1480</f>
        <v/>
      </c>
      <c r="CC1473" s="400">
        <f>CC1480</f>
        <v/>
      </c>
      <c r="CD1473" s="400">
        <f>CD1480</f>
        <v/>
      </c>
      <c r="CE1473" s="400">
        <f>CE1480</f>
        <v/>
      </c>
      <c r="CF1473" s="400">
        <f>CF1480</f>
        <v/>
      </c>
      <c r="CG1473" s="400">
        <f>CG1480</f>
        <v/>
      </c>
      <c r="CH1473" s="400">
        <f>CH1480</f>
        <v/>
      </c>
      <c r="CI1473" s="400">
        <f>CI1480</f>
        <v/>
      </c>
      <c r="CJ1473" s="400">
        <f>CJ1480</f>
        <v/>
      </c>
      <c r="CK1473" s="400">
        <f>CK1480</f>
        <v/>
      </c>
      <c r="CL1473" s="400">
        <f>CL1480</f>
        <v/>
      </c>
      <c r="CM1473" s="400">
        <f>CM1480</f>
        <v/>
      </c>
      <c r="CN1473" s="400">
        <f>CN1480</f>
        <v/>
      </c>
      <c r="CO1473" s="400">
        <f>CO1480</f>
        <v/>
      </c>
      <c r="CP1473" s="400">
        <f>CP1480</f>
        <v/>
      </c>
      <c r="CQ1473" s="400">
        <f>CQ1480</f>
        <v/>
      </c>
      <c r="CR1473" s="400">
        <f>CR1480</f>
        <v/>
      </c>
      <c r="CS1473" s="400">
        <f>CS1480</f>
        <v/>
      </c>
      <c r="CT1473" s="400">
        <f>CT1480</f>
        <v/>
      </c>
      <c r="CU1473" s="400">
        <f>CU1480</f>
        <v/>
      </c>
      <c r="CV1473" s="400">
        <f>CV1480</f>
        <v/>
      </c>
      <c r="CW1473" s="400">
        <f>CW1480</f>
        <v/>
      </c>
      <c r="CX1473" s="400">
        <f>CX1480</f>
        <v/>
      </c>
      <c r="CY1473" s="400">
        <f>CY1480</f>
        <v/>
      </c>
      <c r="CZ1473" s="400">
        <f>CZ1480</f>
        <v/>
      </c>
      <c r="DA1473" s="400">
        <f>DA1480</f>
        <v/>
      </c>
      <c r="DB1473" s="400">
        <f>DB1480</f>
        <v/>
      </c>
      <c r="DC1473" s="400">
        <f>DC1480</f>
        <v/>
      </c>
      <c r="DD1473" s="400">
        <f>DD1480</f>
        <v/>
      </c>
      <c r="DE1473" s="400">
        <f>DE1480</f>
        <v/>
      </c>
      <c r="DF1473" s="400">
        <f>DF1480</f>
        <v/>
      </c>
      <c r="DG1473" s="401">
        <f>DG1480</f>
        <v/>
      </c>
      <c r="DH1473" s="401">
        <f>DH1480</f>
        <v/>
      </c>
      <c r="DI1473" s="401">
        <f>DI1480</f>
        <v/>
      </c>
      <c r="DJ1473" s="401">
        <f>DJ1480</f>
        <v/>
      </c>
      <c r="DK1473" s="401">
        <f>DK1480</f>
        <v/>
      </c>
      <c r="DL1473" s="401">
        <f>DL1480</f>
        <v/>
      </c>
      <c r="DM1473" s="401">
        <f>DM1480</f>
        <v/>
      </c>
      <c r="DN1473" s="401">
        <f>DN1480</f>
        <v/>
      </c>
      <c r="DO1473" s="401">
        <f>DO1480</f>
        <v/>
      </c>
      <c r="DP1473" s="401">
        <f>DP1480</f>
        <v/>
      </c>
      <c r="DQ1473" s="401">
        <f>DQ1480</f>
        <v/>
      </c>
      <c r="DR1473" s="401">
        <f>DR1480</f>
        <v/>
      </c>
      <c r="DS1473" s="401">
        <f>DS1480</f>
        <v/>
      </c>
      <c r="DT1473" s="401">
        <f>DT1480</f>
        <v/>
      </c>
      <c r="DU1473" s="401">
        <f>DU1480</f>
        <v/>
      </c>
      <c r="DV1473" s="401">
        <f>DV1480</f>
        <v/>
      </c>
      <c r="DW1473" s="401">
        <f>DW1480</f>
        <v/>
      </c>
      <c r="DX1473" s="401">
        <f>DX1480</f>
        <v/>
      </c>
      <c r="DY1473" s="401">
        <f>DY1480</f>
        <v/>
      </c>
      <c r="DZ1473" s="401">
        <f>DZ1480</f>
        <v/>
      </c>
      <c r="EA1473" s="401">
        <f>EA1480</f>
        <v/>
      </c>
      <c r="EB1473" s="401">
        <f>EB1480</f>
        <v/>
      </c>
      <c r="EC1473" s="401">
        <f>EC1480</f>
        <v/>
      </c>
      <c r="ED1473" s="401">
        <f>ED1480</f>
        <v/>
      </c>
      <c r="EE1473" s="401">
        <f>EE1480</f>
        <v/>
      </c>
      <c r="EF1473" s="401">
        <f>EF1480</f>
        <v/>
      </c>
      <c r="EG1473" s="401">
        <f>EG1480</f>
        <v/>
      </c>
      <c r="EH1473" s="401">
        <f>EH1480</f>
        <v/>
      </c>
      <c r="EI1473" s="401">
        <f>EI1480</f>
        <v/>
      </c>
      <c r="EJ1473" s="401">
        <f>EJ1480</f>
        <v/>
      </c>
      <c r="EK1473" s="401">
        <f>EK1480</f>
        <v/>
      </c>
      <c r="EL1473" s="401">
        <f>EL1480</f>
        <v/>
      </c>
      <c r="EM1473" s="401">
        <f>EM1480</f>
        <v/>
      </c>
      <c r="EN1473" s="401">
        <f>EN1480</f>
        <v/>
      </c>
      <c r="EO1473" s="401">
        <f>EO1480</f>
        <v/>
      </c>
      <c r="EP1473" s="401">
        <f>EP1480</f>
        <v/>
      </c>
      <c r="EQ1473" s="401">
        <f>EQ1480</f>
        <v/>
      </c>
      <c r="ER1473" s="401">
        <f>ER1480</f>
        <v/>
      </c>
      <c r="ES1473" s="401">
        <f>ES1480</f>
        <v/>
      </c>
      <c r="ET1473" s="401">
        <f>ET1480</f>
        <v/>
      </c>
      <c r="EU1473" s="401">
        <f>EU1480</f>
        <v/>
      </c>
      <c r="EV1473" s="401">
        <f>EV1480</f>
        <v/>
      </c>
      <c r="EW1473" s="401">
        <f>EW1480</f>
        <v/>
      </c>
      <c r="EX1473" s="401">
        <f>EX1480</f>
        <v/>
      </c>
      <c r="EY1473" s="401">
        <f>EY1480</f>
        <v/>
      </c>
      <c r="EZ1473" s="401">
        <f>EZ1480</f>
        <v/>
      </c>
      <c r="FA1473" s="401">
        <f>FA1480</f>
        <v/>
      </c>
      <c r="FB1473" s="401">
        <f>FB1480</f>
        <v/>
      </c>
      <c r="FC1473" s="401">
        <f>FC1480</f>
        <v/>
      </c>
      <c r="FD1473" s="401">
        <f>FD1480</f>
        <v/>
      </c>
      <c r="FE1473" s="401">
        <f>FE1480</f>
        <v/>
      </c>
      <c r="FF1473" s="401">
        <f>FF1480</f>
        <v/>
      </c>
      <c r="FG1473" s="401">
        <f>FG1480</f>
        <v/>
      </c>
      <c r="FH1473" s="401">
        <f>FH1480</f>
        <v/>
      </c>
      <c r="FI1473" s="401">
        <f>FI1480</f>
        <v/>
      </c>
      <c r="FJ1473" s="401">
        <f>FJ1480</f>
        <v/>
      </c>
      <c r="FK1473" s="401">
        <f>FK1480</f>
        <v/>
      </c>
      <c r="FL1473" s="401">
        <f>FL1480</f>
        <v/>
      </c>
      <c r="FM1473" s="401">
        <f>FM1480</f>
        <v/>
      </c>
      <c r="FN1473" s="401">
        <f>FN1480</f>
        <v/>
      </c>
      <c r="FO1473" s="401">
        <f>FO1480</f>
        <v/>
      </c>
      <c r="FP1473" s="401">
        <f>FP1480</f>
        <v/>
      </c>
      <c r="FQ1473" s="401">
        <f>FQ1480</f>
        <v/>
      </c>
      <c r="FR1473" s="401">
        <f>FR1480</f>
        <v/>
      </c>
      <c r="FS1473" s="401">
        <f>FS1480</f>
        <v/>
      </c>
      <c r="FT1473" s="401">
        <f>FT1480</f>
        <v/>
      </c>
      <c r="FU1473" s="401">
        <f>FU1480</f>
        <v/>
      </c>
      <c r="FV1473" s="401">
        <f>FV1480</f>
        <v/>
      </c>
      <c r="FW1473" s="401">
        <f>FW1480</f>
        <v/>
      </c>
      <c r="FX1473" s="401">
        <f>FX1480</f>
        <v/>
      </c>
      <c r="FY1473" s="401">
        <f>FY1480</f>
        <v/>
      </c>
      <c r="FZ1473" s="401">
        <f>FZ1480</f>
        <v/>
      </c>
      <c r="GA1473" s="401">
        <f>GA1480</f>
        <v/>
      </c>
      <c r="GB1473" s="401">
        <f>GB1480</f>
        <v/>
      </c>
      <c r="GC1473" s="401">
        <f>GC1480</f>
        <v/>
      </c>
      <c r="GD1473" s="401">
        <f>GD1480</f>
        <v/>
      </c>
      <c r="GE1473" s="401">
        <f>GE1480</f>
        <v/>
      </c>
      <c r="GF1473" s="401">
        <f>GF1480</f>
        <v/>
      </c>
      <c r="GG1473" s="401">
        <f>GG1480</f>
        <v/>
      </c>
      <c r="GH1473" s="401">
        <f>GH1480</f>
        <v/>
      </c>
      <c r="GI1473" s="401">
        <f>GI1480</f>
        <v/>
      </c>
      <c r="GJ1473" s="401">
        <f>GJ1480</f>
        <v/>
      </c>
      <c r="GK1473" s="401">
        <f>GK1480</f>
        <v/>
      </c>
      <c r="GL1473" s="401">
        <f>GL1480</f>
        <v/>
      </c>
      <c r="GM1473" s="401">
        <f>GM1480</f>
        <v/>
      </c>
      <c r="GN1473" s="401">
        <f>GN1480</f>
        <v/>
      </c>
      <c r="GO1473" s="401">
        <f>GO1480</f>
        <v/>
      </c>
      <c r="GP1473" s="401">
        <f>GP1480</f>
        <v/>
      </c>
      <c r="GQ1473" s="401">
        <f>GQ1480</f>
        <v/>
      </c>
      <c r="GR1473" s="401">
        <f>GR1480</f>
        <v/>
      </c>
      <c r="GS1473" s="401">
        <f>GS1480</f>
        <v/>
      </c>
      <c r="GT1473" s="401">
        <f>GT1480</f>
        <v/>
      </c>
      <c r="GU1473" s="401">
        <f>GU1480</f>
        <v/>
      </c>
      <c r="GV1473" s="401">
        <f>GV1480</f>
        <v/>
      </c>
      <c r="GW1473" s="401">
        <f>GW1480</f>
        <v/>
      </c>
      <c r="GX1473" s="401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400" t="n">
        <v>51</v>
      </c>
      <c r="B1480" s="400">
        <f>B1471</f>
        <v/>
      </c>
      <c r="C1480" s="400">
        <f>A1471</f>
        <v/>
      </c>
      <c r="D1480" s="400">
        <f>ROW(A1471)</f>
        <v/>
      </c>
      <c r="E1480" s="400" t="n"/>
      <c r="F1480" s="400">
        <f>IF(F1471&lt;&gt;"",F1471,"")</f>
        <v/>
      </c>
      <c r="G1480" s="400">
        <f>IF(G1471&lt;&gt;"",G1471,"")</f>
        <v/>
      </c>
      <c r="H1480" s="400" t="n">
        <v>0</v>
      </c>
      <c r="I1480" s="400" t="n"/>
      <c r="J1480" s="400" t="n"/>
      <c r="K1480" s="400" t="n"/>
      <c r="L1480" s="400" t="n"/>
      <c r="M1480" s="400" t="n"/>
      <c r="N1480" s="400" t="n"/>
      <c r="O1480" s="400" t="n">
        <v>0</v>
      </c>
      <c r="P1480" s="400" t="n">
        <v>0</v>
      </c>
      <c r="Q1480" s="400" t="n">
        <v>0</v>
      </c>
      <c r="R1480" s="400" t="n">
        <v>0</v>
      </c>
      <c r="S1480" s="400" t="n">
        <v>0</v>
      </c>
      <c r="T1480" s="400" t="n">
        <v>0</v>
      </c>
      <c r="U1480" s="400" t="n">
        <v>0</v>
      </c>
      <c r="V1480" s="400" t="n">
        <v>0</v>
      </c>
      <c r="W1480" s="400" t="n">
        <v>0</v>
      </c>
      <c r="X1480" s="400" t="n">
        <v>0</v>
      </c>
      <c r="Y1480" s="400" t="n">
        <v>0</v>
      </c>
      <c r="Z1480" s="400" t="n"/>
      <c r="AA1480" s="400" t="n"/>
      <c r="AB1480" s="400" t="n"/>
      <c r="AC1480" s="400" t="n"/>
      <c r="AD1480" s="400" t="n"/>
      <c r="AE1480" s="400" t="n"/>
      <c r="AF1480" s="400" t="n"/>
      <c r="AG1480" s="400" t="n"/>
      <c r="AH1480" s="400" t="n"/>
      <c r="AI1480" s="400" t="n"/>
      <c r="AJ1480" s="400" t="n"/>
      <c r="AK1480" s="400" t="n"/>
      <c r="AL1480" s="400" t="n"/>
      <c r="AM1480" s="400" t="n"/>
      <c r="AN1480" s="400" t="n"/>
      <c r="AO1480" s="400">
        <f>ROUND(BX1480,0)</f>
        <v/>
      </c>
      <c r="AP1480" s="400">
        <f>ROUND(BY1480,0)</f>
        <v/>
      </c>
      <c r="AQ1480" s="400">
        <f>ROUND(BZ1480,0)</f>
        <v/>
      </c>
      <c r="AR1480" s="400">
        <f>ROUND(CA1480,0)</f>
        <v/>
      </c>
      <c r="AS1480" s="400">
        <f>ROUND(CB1480,0)</f>
        <v/>
      </c>
      <c r="AT1480" s="400">
        <f>ROUND(CC1480,0)</f>
        <v/>
      </c>
      <c r="AU1480" s="400">
        <f>ROUND(CD1480,0)</f>
        <v/>
      </c>
      <c r="AV1480" s="400">
        <f>ROUND(CE1480,0)</f>
        <v/>
      </c>
      <c r="AW1480" s="400">
        <f>ROUND(CF1480,0)</f>
        <v/>
      </c>
      <c r="AX1480" s="400">
        <f>ROUND(CG1480,0)</f>
        <v/>
      </c>
      <c r="AY1480" s="400">
        <f>ROUND(CH1480,0)</f>
        <v/>
      </c>
      <c r="AZ1480" s="400">
        <f>ROUND(CI1480,0)</f>
        <v/>
      </c>
      <c r="BA1480" s="400">
        <f>ROUND(CJ1480,0)</f>
        <v/>
      </c>
      <c r="BB1480" s="400">
        <f>ROUND(CK1480,0)</f>
        <v/>
      </c>
      <c r="BC1480" s="400">
        <f>ROUND(CL1480,0)</f>
        <v/>
      </c>
      <c r="BD1480" s="400">
        <f>ROUND(CM1480,0)</f>
        <v/>
      </c>
      <c r="BE1480" s="400" t="n"/>
      <c r="BF1480" s="400" t="n"/>
      <c r="BG1480" s="400" t="n"/>
      <c r="BH1480" s="400" t="n"/>
      <c r="BI1480" s="400" t="n"/>
      <c r="BJ1480" s="400" t="n"/>
      <c r="BK1480" s="400" t="n"/>
      <c r="BL1480" s="400" t="n"/>
      <c r="BM1480" s="400" t="n"/>
      <c r="BN1480" s="400" t="n"/>
      <c r="BO1480" s="400" t="n"/>
      <c r="BP1480" s="400" t="n"/>
      <c r="BQ1480" s="400" t="n"/>
      <c r="BR1480" s="400" t="n"/>
      <c r="BS1480" s="400" t="n"/>
      <c r="BT1480" s="400" t="n"/>
      <c r="BU1480" s="400" t="n"/>
      <c r="BV1480" s="400" t="n"/>
      <c r="BW1480" s="400" t="n"/>
      <c r="BX1480" s="400" t="n"/>
      <c r="BY1480" s="400" t="n"/>
      <c r="BZ1480" s="400" t="n"/>
      <c r="CA1480" s="400" t="n"/>
      <c r="CB1480" s="400" t="n"/>
      <c r="CC1480" s="400" t="n"/>
      <c r="CD1480" s="400" t="n"/>
      <c r="CE1480" s="400" t="n"/>
      <c r="CF1480" s="400" t="n"/>
      <c r="CG1480" s="400" t="n"/>
      <c r="CH1480" s="400" t="n"/>
      <c r="CI1480" s="400" t="n"/>
      <c r="CJ1480" s="400" t="n"/>
      <c r="CK1480" s="400" t="n"/>
      <c r="CL1480" s="400" t="n"/>
      <c r="CM1480" s="400" t="n"/>
      <c r="CN1480" s="400" t="n"/>
      <c r="CO1480" s="400" t="n"/>
      <c r="CP1480" s="400" t="n"/>
      <c r="CQ1480" s="400" t="n"/>
      <c r="CR1480" s="400" t="n"/>
      <c r="CS1480" s="400" t="n"/>
      <c r="CT1480" s="400" t="n"/>
      <c r="CU1480" s="400" t="n"/>
      <c r="CV1480" s="400" t="n"/>
      <c r="CW1480" s="400" t="n"/>
      <c r="CX1480" s="400" t="n"/>
      <c r="CY1480" s="400" t="n"/>
      <c r="CZ1480" s="400" t="n"/>
      <c r="DA1480" s="400" t="n"/>
      <c r="DB1480" s="400" t="n"/>
      <c r="DC1480" s="400" t="n"/>
      <c r="DD1480" s="400" t="n"/>
      <c r="DE1480" s="400" t="n"/>
      <c r="DF1480" s="400" t="n"/>
      <c r="DG1480" s="401" t="n"/>
      <c r="DH1480" s="401" t="n"/>
      <c r="DI1480" s="401" t="n"/>
      <c r="DJ1480" s="401" t="n"/>
      <c r="DK1480" s="401" t="n"/>
      <c r="DL1480" s="401" t="n"/>
      <c r="DM1480" s="401" t="n"/>
      <c r="DN1480" s="401" t="n"/>
      <c r="DO1480" s="401" t="n"/>
      <c r="DP1480" s="401" t="n"/>
      <c r="DQ1480" s="401" t="n"/>
      <c r="DR1480" s="401" t="n"/>
      <c r="DS1480" s="401" t="n"/>
      <c r="DT1480" s="401" t="n"/>
      <c r="DU1480" s="401" t="n"/>
      <c r="DV1480" s="401" t="n"/>
      <c r="DW1480" s="401" t="n"/>
      <c r="DX1480" s="401" t="n"/>
      <c r="DY1480" s="401" t="n"/>
      <c r="DZ1480" s="401" t="n"/>
      <c r="EA1480" s="401" t="n"/>
      <c r="EB1480" s="401" t="n"/>
      <c r="EC1480" s="401" t="n"/>
      <c r="ED1480" s="401" t="n"/>
      <c r="EE1480" s="401" t="n"/>
      <c r="EF1480" s="401" t="n"/>
      <c r="EG1480" s="401" t="n"/>
      <c r="EH1480" s="401" t="n"/>
      <c r="EI1480" s="401" t="n"/>
      <c r="EJ1480" s="401" t="n"/>
      <c r="EK1480" s="401" t="n"/>
      <c r="EL1480" s="401" t="n"/>
      <c r="EM1480" s="401" t="n"/>
      <c r="EN1480" s="401" t="n"/>
      <c r="EO1480" s="401" t="n"/>
      <c r="EP1480" s="401" t="n"/>
      <c r="EQ1480" s="401" t="n"/>
      <c r="ER1480" s="401" t="n"/>
      <c r="ES1480" s="401" t="n"/>
      <c r="ET1480" s="401" t="n"/>
      <c r="EU1480" s="401" t="n"/>
      <c r="EV1480" s="401" t="n"/>
      <c r="EW1480" s="401" t="n"/>
      <c r="EX1480" s="401" t="n"/>
      <c r="EY1480" s="401" t="n"/>
      <c r="EZ1480" s="401" t="n"/>
      <c r="FA1480" s="401" t="n"/>
      <c r="FB1480" s="401" t="n"/>
      <c r="FC1480" s="401" t="n"/>
      <c r="FD1480" s="401" t="n"/>
      <c r="FE1480" s="401" t="n"/>
      <c r="FF1480" s="401" t="n"/>
      <c r="FG1480" s="401" t="n"/>
      <c r="FH1480" s="401" t="n"/>
      <c r="FI1480" s="401" t="n"/>
      <c r="FJ1480" s="401" t="n"/>
      <c r="FK1480" s="401" t="n"/>
      <c r="FL1480" s="401" t="n"/>
      <c r="FM1480" s="401" t="n"/>
      <c r="FN1480" s="401" t="n"/>
      <c r="FO1480" s="401" t="n"/>
      <c r="FP1480" s="401" t="n"/>
      <c r="FQ1480" s="401" t="n"/>
      <c r="FR1480" s="401" t="n"/>
      <c r="FS1480" s="401" t="n"/>
      <c r="FT1480" s="401" t="n"/>
      <c r="FU1480" s="401" t="n"/>
      <c r="FV1480" s="401" t="n"/>
      <c r="FW1480" s="401" t="n"/>
      <c r="FX1480" s="401" t="n"/>
      <c r="FY1480" s="401" t="n"/>
      <c r="FZ1480" s="401" t="n"/>
      <c r="GA1480" s="401" t="n"/>
      <c r="GB1480" s="401" t="n"/>
      <c r="GC1480" s="401" t="n"/>
      <c r="GD1480" s="401" t="n"/>
      <c r="GE1480" s="401" t="n"/>
      <c r="GF1480" s="401" t="n"/>
      <c r="GG1480" s="401" t="n"/>
      <c r="GH1480" s="401" t="n"/>
      <c r="GI1480" s="401" t="n"/>
      <c r="GJ1480" s="401" t="n"/>
      <c r="GK1480" s="401" t="n"/>
      <c r="GL1480" s="401" t="n"/>
      <c r="GM1480" s="401" t="n"/>
      <c r="GN1480" s="401" t="n"/>
      <c r="GO1480" s="401" t="n"/>
      <c r="GP1480" s="401" t="n"/>
      <c r="GQ1480" s="401" t="n"/>
      <c r="GR1480" s="401" t="n"/>
      <c r="GS1480" s="401" t="n"/>
      <c r="GT1480" s="401" t="n"/>
      <c r="GU1480" s="401" t="n"/>
      <c r="GV1480" s="401" t="n"/>
      <c r="GW1480" s="401" t="n"/>
      <c r="GX1480" s="401" t="n">
        <v>0</v>
      </c>
    </row>
    <row r="1481"/>
    <row r="1482">
      <c r="A1482" s="402" t="n">
        <v>50</v>
      </c>
      <c r="B1482" s="402" t="n">
        <v>0</v>
      </c>
      <c r="C1482" s="402" t="n">
        <v>0</v>
      </c>
      <c r="D1482" s="402" t="n">
        <v>1</v>
      </c>
      <c r="E1482" s="402" t="n">
        <v>201</v>
      </c>
      <c r="F1482" s="402">
        <f>ROUND(Source!O1480,O1482)</f>
        <v/>
      </c>
      <c r="G1482" s="402" t="inlineStr">
        <is>
          <t>ПЗ</t>
        </is>
      </c>
      <c r="H1482" s="402" t="inlineStr">
        <is>
          <t>Прямые затраты</t>
        </is>
      </c>
      <c r="I1482" s="402" t="n"/>
      <c r="J1482" s="402" t="n"/>
      <c r="K1482" s="402" t="n">
        <v>201</v>
      </c>
      <c r="L1482" s="402" t="n">
        <v>1</v>
      </c>
      <c r="M1482" s="402" t="n">
        <v>3</v>
      </c>
      <c r="N1482" s="402" t="inlineStr"/>
      <c r="O1482" s="402" t="n">
        <v>0</v>
      </c>
      <c r="P1482" s="402" t="n"/>
      <c r="Q1482" s="402" t="n"/>
      <c r="R1482" s="402" t="n"/>
      <c r="S1482" s="402" t="n"/>
      <c r="T1482" s="402" t="n"/>
      <c r="U1482" s="402" t="n"/>
      <c r="V1482" s="402" t="n"/>
      <c r="W1482" s="402" t="n">
        <v>0</v>
      </c>
      <c r="X1482" s="402" t="n">
        <v>1</v>
      </c>
      <c r="Y1482" s="402" t="n">
        <v>0</v>
      </c>
      <c r="Z1482" s="402" t="n"/>
      <c r="AA1482" s="402" t="n"/>
      <c r="AB1482" s="402" t="n"/>
    </row>
    <row r="1483">
      <c r="A1483" s="402" t="n">
        <v>50</v>
      </c>
      <c r="B1483" s="402" t="n">
        <v>0</v>
      </c>
      <c r="C1483" s="402" t="n">
        <v>0</v>
      </c>
      <c r="D1483" s="402" t="n">
        <v>1</v>
      </c>
      <c r="E1483" s="402" t="n">
        <v>202</v>
      </c>
      <c r="F1483" s="402">
        <f>ROUND(Source!P1480,O1483)</f>
        <v/>
      </c>
      <c r="G1483" s="402" t="inlineStr">
        <is>
          <t>СтМатОб</t>
        </is>
      </c>
      <c r="H1483" s="402" t="inlineStr">
        <is>
          <t>Стоимость материальных ресурсов (всего)</t>
        </is>
      </c>
      <c r="I1483" s="402" t="n"/>
      <c r="J1483" s="402" t="n"/>
      <c r="K1483" s="402" t="n">
        <v>202</v>
      </c>
      <c r="L1483" s="402" t="n">
        <v>2</v>
      </c>
      <c r="M1483" s="402" t="n">
        <v>3</v>
      </c>
      <c r="N1483" s="402" t="inlineStr"/>
      <c r="O1483" s="402" t="n">
        <v>0</v>
      </c>
      <c r="P1483" s="402" t="n"/>
      <c r="Q1483" s="402" t="n"/>
      <c r="R1483" s="402" t="n"/>
      <c r="S1483" s="402" t="n"/>
      <c r="T1483" s="402" t="n"/>
      <c r="U1483" s="402" t="n"/>
      <c r="V1483" s="402" t="n"/>
      <c r="W1483" s="402" t="n">
        <v>0</v>
      </c>
      <c r="X1483" s="402" t="n">
        <v>1</v>
      </c>
      <c r="Y1483" s="402" t="n">
        <v>0</v>
      </c>
      <c r="Z1483" s="402" t="n"/>
      <c r="AA1483" s="402" t="n"/>
      <c r="AB1483" s="402" t="n"/>
    </row>
    <row r="1484">
      <c r="A1484" s="402" t="n">
        <v>50</v>
      </c>
      <c r="B1484" s="402" t="n">
        <v>0</v>
      </c>
      <c r="C1484" s="402" t="n">
        <v>0</v>
      </c>
      <c r="D1484" s="402" t="n">
        <v>1</v>
      </c>
      <c r="E1484" s="402" t="n">
        <v>222</v>
      </c>
      <c r="F1484" s="402">
        <f>ROUND(Source!AO1480,O1484)</f>
        <v/>
      </c>
      <c r="G1484" s="402" t="inlineStr">
        <is>
          <t>СтМатОбЗак</t>
        </is>
      </c>
      <c r="H1484" s="402" t="inlineStr">
        <is>
          <t>Стоимость материалов и оборудования заказчика</t>
        </is>
      </c>
      <c r="I1484" s="402" t="n"/>
      <c r="J1484" s="402" t="n"/>
      <c r="K1484" s="402" t="n">
        <v>222</v>
      </c>
      <c r="L1484" s="402" t="n">
        <v>3</v>
      </c>
      <c r="M1484" s="402" t="n">
        <v>3</v>
      </c>
      <c r="N1484" s="402" t="inlineStr"/>
      <c r="O1484" s="402" t="n">
        <v>0</v>
      </c>
      <c r="P1484" s="402" t="n"/>
      <c r="Q1484" s="402" t="n"/>
      <c r="R1484" s="402" t="n"/>
      <c r="S1484" s="402" t="n"/>
      <c r="T1484" s="402" t="n"/>
      <c r="U1484" s="402" t="n"/>
      <c r="V1484" s="402" t="n"/>
      <c r="W1484" s="402" t="n">
        <v>0</v>
      </c>
      <c r="X1484" s="402" t="n">
        <v>1</v>
      </c>
      <c r="Y1484" s="402" t="n">
        <v>0</v>
      </c>
      <c r="Z1484" s="402" t="n"/>
      <c r="AA1484" s="402" t="n"/>
      <c r="AB1484" s="402" t="n"/>
    </row>
    <row r="1485">
      <c r="A1485" s="402" t="n">
        <v>50</v>
      </c>
      <c r="B1485" s="402" t="n">
        <v>0</v>
      </c>
      <c r="C1485" s="402" t="n">
        <v>0</v>
      </c>
      <c r="D1485" s="402" t="n">
        <v>1</v>
      </c>
      <c r="E1485" s="402" t="n">
        <v>225</v>
      </c>
      <c r="F1485" s="402">
        <f>ROUND(Source!AV1480,O1485)</f>
        <v/>
      </c>
      <c r="G1485" s="402" t="inlineStr">
        <is>
          <t>СтМатОбПод</t>
        </is>
      </c>
      <c r="H1485" s="402" t="inlineStr">
        <is>
          <t>Стоимость материалов и оборудования подрядчика</t>
        </is>
      </c>
      <c r="I1485" s="402" t="n"/>
      <c r="J1485" s="402" t="n"/>
      <c r="K1485" s="402" t="n">
        <v>225</v>
      </c>
      <c r="L1485" s="402" t="n">
        <v>4</v>
      </c>
      <c r="M1485" s="402" t="n">
        <v>3</v>
      </c>
      <c r="N1485" s="402" t="inlineStr"/>
      <c r="O1485" s="402" t="n">
        <v>0</v>
      </c>
      <c r="P1485" s="402" t="n"/>
      <c r="Q1485" s="402" t="n"/>
      <c r="R1485" s="402" t="n"/>
      <c r="S1485" s="402" t="n"/>
      <c r="T1485" s="402" t="n"/>
      <c r="U1485" s="402" t="n"/>
      <c r="V1485" s="402" t="n"/>
      <c r="W1485" s="402" t="n">
        <v>0</v>
      </c>
      <c r="X1485" s="402" t="n">
        <v>1</v>
      </c>
      <c r="Y1485" s="402" t="n">
        <v>0</v>
      </c>
      <c r="Z1485" s="402" t="n"/>
      <c r="AA1485" s="402" t="n"/>
      <c r="AB1485" s="402" t="n"/>
    </row>
    <row r="1486">
      <c r="A1486" s="402" t="n">
        <v>50</v>
      </c>
      <c r="B1486" s="402" t="n">
        <v>0</v>
      </c>
      <c r="C1486" s="402" t="n">
        <v>0</v>
      </c>
      <c r="D1486" s="402" t="n">
        <v>1</v>
      </c>
      <c r="E1486" s="402" t="n">
        <v>226</v>
      </c>
      <c r="F1486" s="402">
        <f>ROUND(Source!AW1480,O1486)</f>
        <v/>
      </c>
      <c r="G1486" s="402" t="inlineStr">
        <is>
          <t>СтМат</t>
        </is>
      </c>
      <c r="H1486" s="402" t="inlineStr">
        <is>
          <t>Стоимость материалов (всего)</t>
        </is>
      </c>
      <c r="I1486" s="402" t="n"/>
      <c r="J1486" s="402" t="n"/>
      <c r="K1486" s="402" t="n">
        <v>226</v>
      </c>
      <c r="L1486" s="402" t="n">
        <v>5</v>
      </c>
      <c r="M1486" s="402" t="n">
        <v>3</v>
      </c>
      <c r="N1486" s="402" t="inlineStr"/>
      <c r="O1486" s="402" t="n">
        <v>0</v>
      </c>
      <c r="P1486" s="402" t="n"/>
      <c r="Q1486" s="402" t="n"/>
      <c r="R1486" s="402" t="n"/>
      <c r="S1486" s="402" t="n"/>
      <c r="T1486" s="402" t="n"/>
      <c r="U1486" s="402" t="n"/>
      <c r="V1486" s="402" t="n"/>
      <c r="W1486" s="402" t="n">
        <v>0</v>
      </c>
      <c r="X1486" s="402" t="n">
        <v>1</v>
      </c>
      <c r="Y1486" s="402" t="n">
        <v>0</v>
      </c>
      <c r="Z1486" s="402" t="n"/>
      <c r="AA1486" s="402" t="n"/>
      <c r="AB1486" s="402" t="n"/>
    </row>
    <row r="1487">
      <c r="A1487" s="402" t="n">
        <v>50</v>
      </c>
      <c r="B1487" s="402" t="n">
        <v>0</v>
      </c>
      <c r="C1487" s="402" t="n">
        <v>0</v>
      </c>
      <c r="D1487" s="402" t="n">
        <v>1</v>
      </c>
      <c r="E1487" s="402" t="n">
        <v>227</v>
      </c>
      <c r="F1487" s="402">
        <f>ROUND(Source!AX1480,O1487)</f>
        <v/>
      </c>
      <c r="G1487" s="402" t="inlineStr">
        <is>
          <t>СтМатЗак</t>
        </is>
      </c>
      <c r="H1487" s="402" t="inlineStr">
        <is>
          <t>Стоимость материалов заказчика</t>
        </is>
      </c>
      <c r="I1487" s="402" t="n"/>
      <c r="J1487" s="402" t="n"/>
      <c r="K1487" s="402" t="n">
        <v>227</v>
      </c>
      <c r="L1487" s="402" t="n">
        <v>6</v>
      </c>
      <c r="M1487" s="402" t="n">
        <v>3</v>
      </c>
      <c r="N1487" s="402" t="inlineStr"/>
      <c r="O1487" s="402" t="n">
        <v>0</v>
      </c>
      <c r="P1487" s="402" t="n"/>
      <c r="Q1487" s="402" t="n"/>
      <c r="R1487" s="402" t="n"/>
      <c r="S1487" s="402" t="n"/>
      <c r="T1487" s="402" t="n"/>
      <c r="U1487" s="402" t="n"/>
      <c r="V1487" s="402" t="n"/>
      <c r="W1487" s="402" t="n">
        <v>0</v>
      </c>
      <c r="X1487" s="402" t="n">
        <v>1</v>
      </c>
      <c r="Y1487" s="402" t="n">
        <v>0</v>
      </c>
      <c r="Z1487" s="402" t="n"/>
      <c r="AA1487" s="402" t="n"/>
      <c r="AB1487" s="402" t="n"/>
    </row>
    <row r="1488">
      <c r="A1488" s="402" t="n">
        <v>50</v>
      </c>
      <c r="B1488" s="402" t="n">
        <v>0</v>
      </c>
      <c r="C1488" s="402" t="n">
        <v>0</v>
      </c>
      <c r="D1488" s="402" t="n">
        <v>1</v>
      </c>
      <c r="E1488" s="402" t="n">
        <v>228</v>
      </c>
      <c r="F1488" s="402">
        <f>ROUND(Source!AY1480,O1488)</f>
        <v/>
      </c>
      <c r="G1488" s="402" t="inlineStr">
        <is>
          <t>СтМатПод</t>
        </is>
      </c>
      <c r="H1488" s="402" t="inlineStr">
        <is>
          <t>Стоимость материалов подрядчика</t>
        </is>
      </c>
      <c r="I1488" s="402" t="n"/>
      <c r="J1488" s="402" t="n"/>
      <c r="K1488" s="402" t="n">
        <v>228</v>
      </c>
      <c r="L1488" s="402" t="n">
        <v>7</v>
      </c>
      <c r="M1488" s="402" t="n">
        <v>3</v>
      </c>
      <c r="N1488" s="402" t="inlineStr"/>
      <c r="O1488" s="402" t="n">
        <v>0</v>
      </c>
      <c r="P1488" s="402" t="n"/>
      <c r="Q1488" s="402" t="n"/>
      <c r="R1488" s="402" t="n"/>
      <c r="S1488" s="402" t="n"/>
      <c r="T1488" s="402" t="n"/>
      <c r="U1488" s="402" t="n"/>
      <c r="V1488" s="402" t="n"/>
      <c r="W1488" s="402" t="n">
        <v>0</v>
      </c>
      <c r="X1488" s="402" t="n">
        <v>1</v>
      </c>
      <c r="Y1488" s="402" t="n">
        <v>0</v>
      </c>
      <c r="Z1488" s="402" t="n"/>
      <c r="AA1488" s="402" t="n"/>
      <c r="AB1488" s="402" t="n"/>
    </row>
    <row r="1489">
      <c r="A1489" s="402" t="n">
        <v>50</v>
      </c>
      <c r="B1489" s="402" t="n">
        <v>0</v>
      </c>
      <c r="C1489" s="402" t="n">
        <v>0</v>
      </c>
      <c r="D1489" s="402" t="n">
        <v>1</v>
      </c>
      <c r="E1489" s="402" t="n">
        <v>216</v>
      </c>
      <c r="F1489" s="402">
        <f>ROUND(Source!AP1480,O1489)</f>
        <v/>
      </c>
      <c r="G1489" s="402" t="inlineStr">
        <is>
          <t>Оборуд</t>
        </is>
      </c>
      <c r="H1489" s="402" t="inlineStr">
        <is>
          <t>Стоимость оборудования (всего)</t>
        </is>
      </c>
      <c r="I1489" s="402" t="n"/>
      <c r="J1489" s="402" t="n"/>
      <c r="K1489" s="402" t="n">
        <v>216</v>
      </c>
      <c r="L1489" s="402" t="n">
        <v>8</v>
      </c>
      <c r="M1489" s="402" t="n">
        <v>3</v>
      </c>
      <c r="N1489" s="402" t="inlineStr"/>
      <c r="O1489" s="402" t="n">
        <v>0</v>
      </c>
      <c r="P1489" s="402" t="n"/>
      <c r="Q1489" s="402" t="n"/>
      <c r="R1489" s="402" t="n"/>
      <c r="S1489" s="402" t="n"/>
      <c r="T1489" s="402" t="n"/>
      <c r="U1489" s="402" t="n"/>
      <c r="V1489" s="402" t="n"/>
      <c r="W1489" s="402" t="n">
        <v>0</v>
      </c>
      <c r="X1489" s="402" t="n">
        <v>1</v>
      </c>
      <c r="Y1489" s="402" t="n">
        <v>0</v>
      </c>
      <c r="Z1489" s="402" t="n"/>
      <c r="AA1489" s="402" t="n"/>
      <c r="AB1489" s="402" t="n"/>
    </row>
    <row r="1490">
      <c r="A1490" s="402" t="n">
        <v>50</v>
      </c>
      <c r="B1490" s="402" t="n">
        <v>0</v>
      </c>
      <c r="C1490" s="402" t="n">
        <v>0</v>
      </c>
      <c r="D1490" s="402" t="n">
        <v>1</v>
      </c>
      <c r="E1490" s="402" t="n">
        <v>223</v>
      </c>
      <c r="F1490" s="402">
        <f>ROUND(Source!AQ1480,O1490)</f>
        <v/>
      </c>
      <c r="G1490" s="402" t="inlineStr">
        <is>
          <t>ОборудЗак</t>
        </is>
      </c>
      <c r="H1490" s="402" t="inlineStr">
        <is>
          <t>Стоимость оборудования заказчика</t>
        </is>
      </c>
      <c r="I1490" s="402" t="n"/>
      <c r="J1490" s="402" t="n"/>
      <c r="K1490" s="402" t="n">
        <v>223</v>
      </c>
      <c r="L1490" s="402" t="n">
        <v>9</v>
      </c>
      <c r="M1490" s="402" t="n">
        <v>3</v>
      </c>
      <c r="N1490" s="402" t="inlineStr"/>
      <c r="O1490" s="402" t="n">
        <v>0</v>
      </c>
      <c r="P1490" s="402" t="n"/>
      <c r="Q1490" s="402" t="n"/>
      <c r="R1490" s="402" t="n"/>
      <c r="S1490" s="402" t="n"/>
      <c r="T1490" s="402" t="n"/>
      <c r="U1490" s="402" t="n"/>
      <c r="V1490" s="402" t="n"/>
      <c r="W1490" s="402" t="n">
        <v>0</v>
      </c>
      <c r="X1490" s="402" t="n">
        <v>1</v>
      </c>
      <c r="Y1490" s="402" t="n">
        <v>0</v>
      </c>
      <c r="Z1490" s="402" t="n"/>
      <c r="AA1490" s="402" t="n"/>
      <c r="AB1490" s="402" t="n"/>
    </row>
    <row r="1491">
      <c r="A1491" s="402" t="n">
        <v>50</v>
      </c>
      <c r="B1491" s="402" t="n">
        <v>0</v>
      </c>
      <c r="C1491" s="402" t="n">
        <v>0</v>
      </c>
      <c r="D1491" s="402" t="n">
        <v>1</v>
      </c>
      <c r="E1491" s="402" t="n">
        <v>229</v>
      </c>
      <c r="F1491" s="402">
        <f>ROUND(Source!AZ1480,O1491)</f>
        <v/>
      </c>
      <c r="G1491" s="402" t="inlineStr">
        <is>
          <t>ОборудПод</t>
        </is>
      </c>
      <c r="H1491" s="402" t="inlineStr">
        <is>
          <t>Стоимость оборудования подрядчика</t>
        </is>
      </c>
      <c r="I1491" s="402" t="n"/>
      <c r="J1491" s="402" t="n"/>
      <c r="K1491" s="402" t="n">
        <v>229</v>
      </c>
      <c r="L1491" s="402" t="n">
        <v>10</v>
      </c>
      <c r="M1491" s="402" t="n">
        <v>3</v>
      </c>
      <c r="N1491" s="402" t="inlineStr"/>
      <c r="O1491" s="402" t="n">
        <v>0</v>
      </c>
      <c r="P1491" s="402" t="n"/>
      <c r="Q1491" s="402" t="n"/>
      <c r="R1491" s="402" t="n"/>
      <c r="S1491" s="402" t="n"/>
      <c r="T1491" s="402" t="n"/>
      <c r="U1491" s="402" t="n"/>
      <c r="V1491" s="402" t="n"/>
      <c r="W1491" s="402" t="n">
        <v>0</v>
      </c>
      <c r="X1491" s="402" t="n">
        <v>1</v>
      </c>
      <c r="Y1491" s="402" t="n">
        <v>0</v>
      </c>
      <c r="Z1491" s="402" t="n"/>
      <c r="AA1491" s="402" t="n"/>
      <c r="AB1491" s="402" t="n"/>
    </row>
    <row r="1492">
      <c r="A1492" s="402" t="n">
        <v>50</v>
      </c>
      <c r="B1492" s="402" t="n">
        <v>0</v>
      </c>
      <c r="C1492" s="402" t="n">
        <v>0</v>
      </c>
      <c r="D1492" s="402" t="n">
        <v>1</v>
      </c>
      <c r="E1492" s="402" t="n">
        <v>203</v>
      </c>
      <c r="F1492" s="402">
        <f>ROUND(Source!Q1480,O1492)</f>
        <v/>
      </c>
      <c r="G1492" s="402" t="inlineStr">
        <is>
          <t>ЭММ</t>
        </is>
      </c>
      <c r="H1492" s="402" t="inlineStr">
        <is>
          <t>Эксплуатация машин</t>
        </is>
      </c>
      <c r="I1492" s="402" t="n"/>
      <c r="J1492" s="402" t="n"/>
      <c r="K1492" s="402" t="n">
        <v>203</v>
      </c>
      <c r="L1492" s="402" t="n">
        <v>11</v>
      </c>
      <c r="M1492" s="402" t="n">
        <v>3</v>
      </c>
      <c r="N1492" s="402" t="inlineStr"/>
      <c r="O1492" s="402" t="n">
        <v>0</v>
      </c>
      <c r="P1492" s="402" t="n"/>
      <c r="Q1492" s="402" t="n"/>
      <c r="R1492" s="402" t="n"/>
      <c r="S1492" s="402" t="n"/>
      <c r="T1492" s="402" t="n"/>
      <c r="U1492" s="402" t="n"/>
      <c r="V1492" s="402" t="n"/>
      <c r="W1492" s="402" t="n">
        <v>0</v>
      </c>
      <c r="X1492" s="402" t="n">
        <v>1</v>
      </c>
      <c r="Y1492" s="402" t="n">
        <v>0</v>
      </c>
      <c r="Z1492" s="402" t="n"/>
      <c r="AA1492" s="402" t="n"/>
      <c r="AB1492" s="402" t="n"/>
    </row>
    <row r="1493">
      <c r="A1493" s="402" t="n">
        <v>50</v>
      </c>
      <c r="B1493" s="402" t="n">
        <v>0</v>
      </c>
      <c r="C1493" s="402" t="n">
        <v>0</v>
      </c>
      <c r="D1493" s="402" t="n">
        <v>1</v>
      </c>
      <c r="E1493" s="402" t="n">
        <v>231</v>
      </c>
      <c r="F1493" s="402">
        <f>ROUND(Source!BB1480,O1493)</f>
        <v/>
      </c>
      <c r="G1493" s="402" t="inlineStr">
        <is>
          <t>ЭММсНРиСП</t>
        </is>
      </c>
      <c r="H1493" s="402" t="inlineStr">
        <is>
          <t>Эксплуатация машин по ТСН-2001.16</t>
        </is>
      </c>
      <c r="I1493" s="402" t="n"/>
      <c r="J1493" s="402" t="n"/>
      <c r="K1493" s="402" t="n">
        <v>231</v>
      </c>
      <c r="L1493" s="402" t="n">
        <v>12</v>
      </c>
      <c r="M1493" s="402" t="n">
        <v>3</v>
      </c>
      <c r="N1493" s="402" t="inlineStr"/>
      <c r="O1493" s="402" t="n">
        <v>0</v>
      </c>
      <c r="P1493" s="402" t="n"/>
      <c r="Q1493" s="402" t="n"/>
      <c r="R1493" s="402" t="n"/>
      <c r="S1493" s="402" t="n"/>
      <c r="T1493" s="402" t="n"/>
      <c r="U1493" s="402" t="n"/>
      <c r="V1493" s="402" t="n"/>
      <c r="W1493" s="402" t="n">
        <v>0</v>
      </c>
      <c r="X1493" s="402" t="n">
        <v>1</v>
      </c>
      <c r="Y1493" s="402" t="n">
        <v>0</v>
      </c>
      <c r="Z1493" s="402" t="n"/>
      <c r="AA1493" s="402" t="n"/>
      <c r="AB1493" s="402" t="n"/>
    </row>
    <row r="1494">
      <c r="A1494" s="402" t="n">
        <v>50</v>
      </c>
      <c r="B1494" s="402" t="n">
        <v>0</v>
      </c>
      <c r="C1494" s="402" t="n">
        <v>0</v>
      </c>
      <c r="D1494" s="402" t="n">
        <v>1</v>
      </c>
      <c r="E1494" s="402" t="n">
        <v>204</v>
      </c>
      <c r="F1494" s="402">
        <f>ROUND(Source!R1480,O1494)</f>
        <v/>
      </c>
      <c r="G1494" s="402" t="inlineStr">
        <is>
          <t>ЗПМ</t>
        </is>
      </c>
      <c r="H1494" s="402" t="inlineStr">
        <is>
          <t>ЗП машинистов</t>
        </is>
      </c>
      <c r="I1494" s="402" t="n"/>
      <c r="J1494" s="402" t="n"/>
      <c r="K1494" s="402" t="n">
        <v>204</v>
      </c>
      <c r="L1494" s="402" t="n">
        <v>13</v>
      </c>
      <c r="M1494" s="402" t="n">
        <v>3</v>
      </c>
      <c r="N1494" s="402" t="inlineStr"/>
      <c r="O1494" s="402" t="n">
        <v>0</v>
      </c>
      <c r="P1494" s="402" t="n"/>
      <c r="Q1494" s="402" t="n"/>
      <c r="R1494" s="402" t="n"/>
      <c r="S1494" s="402" t="n"/>
      <c r="T1494" s="402" t="n"/>
      <c r="U1494" s="402" t="n"/>
      <c r="V1494" s="402" t="n"/>
      <c r="W1494" s="402" t="n">
        <v>0</v>
      </c>
      <c r="X1494" s="402" t="n">
        <v>1</v>
      </c>
      <c r="Y1494" s="402" t="n">
        <v>0</v>
      </c>
      <c r="Z1494" s="402" t="n"/>
      <c r="AA1494" s="402" t="n"/>
      <c r="AB1494" s="402" t="n"/>
    </row>
    <row r="1495">
      <c r="A1495" s="402" t="n">
        <v>50</v>
      </c>
      <c r="B1495" s="402" t="n">
        <v>0</v>
      </c>
      <c r="C1495" s="402" t="n">
        <v>0</v>
      </c>
      <c r="D1495" s="402" t="n">
        <v>1</v>
      </c>
      <c r="E1495" s="402" t="n">
        <v>205</v>
      </c>
      <c r="F1495" s="402">
        <f>ROUND(Source!S1480,O1495)</f>
        <v/>
      </c>
      <c r="G1495" s="402" t="inlineStr">
        <is>
          <t>ОЗП</t>
        </is>
      </c>
      <c r="H1495" s="402" t="inlineStr">
        <is>
          <t>Основная ЗП рабочих</t>
        </is>
      </c>
      <c r="I1495" s="402" t="n"/>
      <c r="J1495" s="402" t="n"/>
      <c r="K1495" s="402" t="n">
        <v>205</v>
      </c>
      <c r="L1495" s="402" t="n">
        <v>14</v>
      </c>
      <c r="M1495" s="402" t="n">
        <v>3</v>
      </c>
      <c r="N1495" s="402" t="inlineStr"/>
      <c r="O1495" s="402" t="n">
        <v>0</v>
      </c>
      <c r="P1495" s="402" t="n"/>
      <c r="Q1495" s="402" t="n"/>
      <c r="R1495" s="402" t="n"/>
      <c r="S1495" s="402" t="n"/>
      <c r="T1495" s="402" t="n"/>
      <c r="U1495" s="402" t="n"/>
      <c r="V1495" s="402" t="n"/>
      <c r="W1495" s="402" t="n">
        <v>0</v>
      </c>
      <c r="X1495" s="402" t="n">
        <v>1</v>
      </c>
      <c r="Y1495" s="402" t="n">
        <v>0</v>
      </c>
      <c r="Z1495" s="402" t="n"/>
      <c r="AA1495" s="402" t="n"/>
      <c r="AB1495" s="402" t="n"/>
    </row>
    <row r="1496">
      <c r="A1496" s="402" t="n">
        <v>50</v>
      </c>
      <c r="B1496" s="402" t="n">
        <v>0</v>
      </c>
      <c r="C1496" s="402" t="n">
        <v>0</v>
      </c>
      <c r="D1496" s="402" t="n">
        <v>1</v>
      </c>
      <c r="E1496" s="402" t="n">
        <v>232</v>
      </c>
      <c r="F1496" s="402">
        <f>ROUND(Source!BC1480,O1496)</f>
        <v/>
      </c>
      <c r="G1496" s="402" t="inlineStr">
        <is>
          <t>ОЗПсНРиСП</t>
        </is>
      </c>
      <c r="H1496" s="402" t="inlineStr">
        <is>
          <t>Основная ЗП рабочих по ТСН-2001.16</t>
        </is>
      </c>
      <c r="I1496" s="402" t="n"/>
      <c r="J1496" s="402" t="n"/>
      <c r="K1496" s="402" t="n">
        <v>232</v>
      </c>
      <c r="L1496" s="402" t="n">
        <v>15</v>
      </c>
      <c r="M1496" s="402" t="n">
        <v>3</v>
      </c>
      <c r="N1496" s="402" t="inlineStr"/>
      <c r="O1496" s="402" t="n">
        <v>0</v>
      </c>
      <c r="P1496" s="402" t="n"/>
      <c r="Q1496" s="402" t="n"/>
      <c r="R1496" s="402" t="n"/>
      <c r="S1496" s="402" t="n"/>
      <c r="T1496" s="402" t="n"/>
      <c r="U1496" s="402" t="n"/>
      <c r="V1496" s="402" t="n"/>
      <c r="W1496" s="402" t="n">
        <v>0</v>
      </c>
      <c r="X1496" s="402" t="n">
        <v>1</v>
      </c>
      <c r="Y1496" s="402" t="n">
        <v>0</v>
      </c>
      <c r="Z1496" s="402" t="n"/>
      <c r="AA1496" s="402" t="n"/>
      <c r="AB1496" s="402" t="n"/>
    </row>
    <row r="1497">
      <c r="A1497" s="402" t="n">
        <v>50</v>
      </c>
      <c r="B1497" s="402" t="n">
        <v>0</v>
      </c>
      <c r="C1497" s="402" t="n">
        <v>0</v>
      </c>
      <c r="D1497" s="402" t="n">
        <v>1</v>
      </c>
      <c r="E1497" s="402" t="n">
        <v>214</v>
      </c>
      <c r="F1497" s="402">
        <f>ROUND(Source!AS1480,O1497)</f>
        <v/>
      </c>
      <c r="G1497" s="402" t="inlineStr">
        <is>
          <t>Строит</t>
        </is>
      </c>
      <c r="H1497" s="402" t="inlineStr">
        <is>
          <t>Строительные работы с НР и СП</t>
        </is>
      </c>
      <c r="I1497" s="402" t="n"/>
      <c r="J1497" s="402" t="n"/>
      <c r="K1497" s="402" t="n">
        <v>214</v>
      </c>
      <c r="L1497" s="402" t="n">
        <v>16</v>
      </c>
      <c r="M1497" s="402" t="n">
        <v>3</v>
      </c>
      <c r="N1497" s="402" t="inlineStr"/>
      <c r="O1497" s="402" t="n">
        <v>0</v>
      </c>
      <c r="P1497" s="402" t="n"/>
      <c r="Q1497" s="402" t="n"/>
      <c r="R1497" s="402" t="n"/>
      <c r="S1497" s="402" t="n"/>
      <c r="T1497" s="402" t="n"/>
      <c r="U1497" s="402" t="n"/>
      <c r="V1497" s="402" t="n"/>
      <c r="W1497" s="402" t="n">
        <v>0</v>
      </c>
      <c r="X1497" s="402" t="n">
        <v>1</v>
      </c>
      <c r="Y1497" s="402" t="n">
        <v>0</v>
      </c>
      <c r="Z1497" s="402" t="n"/>
      <c r="AA1497" s="402" t="n"/>
      <c r="AB1497" s="402" t="n"/>
    </row>
    <row r="1498">
      <c r="A1498" s="402" t="n">
        <v>50</v>
      </c>
      <c r="B1498" s="402" t="n">
        <v>0</v>
      </c>
      <c r="C1498" s="402" t="n">
        <v>0</v>
      </c>
      <c r="D1498" s="402" t="n">
        <v>1</v>
      </c>
      <c r="E1498" s="402" t="n">
        <v>215</v>
      </c>
      <c r="F1498" s="402">
        <f>ROUND(Source!AT1480,O1498)</f>
        <v/>
      </c>
      <c r="G1498" s="402" t="inlineStr">
        <is>
          <t>Монтаж</t>
        </is>
      </c>
      <c r="H1498" s="402" t="inlineStr">
        <is>
          <t>Монтажные работы с НР и СП</t>
        </is>
      </c>
      <c r="I1498" s="402" t="n"/>
      <c r="J1498" s="402" t="n"/>
      <c r="K1498" s="402" t="n">
        <v>215</v>
      </c>
      <c r="L1498" s="402" t="n">
        <v>17</v>
      </c>
      <c r="M1498" s="402" t="n">
        <v>3</v>
      </c>
      <c r="N1498" s="402" t="inlineStr"/>
      <c r="O1498" s="402" t="n">
        <v>0</v>
      </c>
      <c r="P1498" s="402" t="n"/>
      <c r="Q1498" s="402" t="n"/>
      <c r="R1498" s="402" t="n"/>
      <c r="S1498" s="402" t="n"/>
      <c r="T1498" s="402" t="n"/>
      <c r="U1498" s="402" t="n"/>
      <c r="V1498" s="402" t="n"/>
      <c r="W1498" s="402" t="n">
        <v>0</v>
      </c>
      <c r="X1498" s="402" t="n">
        <v>1</v>
      </c>
      <c r="Y1498" s="402" t="n">
        <v>0</v>
      </c>
      <c r="Z1498" s="402" t="n"/>
      <c r="AA1498" s="402" t="n"/>
      <c r="AB1498" s="402" t="n"/>
    </row>
    <row r="1499">
      <c r="A1499" s="402" t="n">
        <v>50</v>
      </c>
      <c r="B1499" s="402" t="n">
        <v>0</v>
      </c>
      <c r="C1499" s="402" t="n">
        <v>0</v>
      </c>
      <c r="D1499" s="402" t="n">
        <v>1</v>
      </c>
      <c r="E1499" s="402" t="n">
        <v>217</v>
      </c>
      <c r="F1499" s="402">
        <f>ROUND(Source!AU1480,O1499)</f>
        <v/>
      </c>
      <c r="G1499" s="402" t="inlineStr">
        <is>
          <t>Прочие</t>
        </is>
      </c>
      <c r="H1499" s="402" t="inlineStr">
        <is>
          <t>Прочие работы с НР и СП</t>
        </is>
      </c>
      <c r="I1499" s="402" t="n"/>
      <c r="J1499" s="402" t="n"/>
      <c r="K1499" s="402" t="n">
        <v>217</v>
      </c>
      <c r="L1499" s="402" t="n">
        <v>18</v>
      </c>
      <c r="M1499" s="402" t="n">
        <v>3</v>
      </c>
      <c r="N1499" s="402" t="inlineStr"/>
      <c r="O1499" s="402" t="n">
        <v>0</v>
      </c>
      <c r="P1499" s="402" t="n"/>
      <c r="Q1499" s="402" t="n"/>
      <c r="R1499" s="402" t="n"/>
      <c r="S1499" s="402" t="n"/>
      <c r="T1499" s="402" t="n"/>
      <c r="U1499" s="402" t="n"/>
      <c r="V1499" s="402" t="n"/>
      <c r="W1499" s="402" t="n">
        <v>0</v>
      </c>
      <c r="X1499" s="402" t="n">
        <v>1</v>
      </c>
      <c r="Y1499" s="402" t="n">
        <v>0</v>
      </c>
      <c r="Z1499" s="402" t="n"/>
      <c r="AA1499" s="402" t="n"/>
      <c r="AB1499" s="402" t="n"/>
    </row>
    <row r="1500">
      <c r="A1500" s="402" t="n">
        <v>50</v>
      </c>
      <c r="B1500" s="402" t="n">
        <v>0</v>
      </c>
      <c r="C1500" s="402" t="n">
        <v>0</v>
      </c>
      <c r="D1500" s="402" t="n">
        <v>1</v>
      </c>
      <c r="E1500" s="402" t="n">
        <v>230</v>
      </c>
      <c r="F1500" s="402">
        <f>ROUND(Source!BA1480,O1500)</f>
        <v/>
      </c>
      <c r="G1500" s="402" t="inlineStr">
        <is>
          <t>ПрочиеЗатр</t>
        </is>
      </c>
      <c r="H1500" s="402" t="inlineStr">
        <is>
          <t>Прочие затраты по ТСН-2001.16</t>
        </is>
      </c>
      <c r="I1500" s="402" t="n"/>
      <c r="J1500" s="402" t="n"/>
      <c r="K1500" s="402" t="n">
        <v>230</v>
      </c>
      <c r="L1500" s="402" t="n">
        <v>19</v>
      </c>
      <c r="M1500" s="402" t="n">
        <v>3</v>
      </c>
      <c r="N1500" s="402" t="inlineStr"/>
      <c r="O1500" s="402" t="n">
        <v>0</v>
      </c>
      <c r="P1500" s="402" t="n"/>
      <c r="Q1500" s="402" t="n"/>
      <c r="R1500" s="402" t="n"/>
      <c r="S1500" s="402" t="n"/>
      <c r="T1500" s="402" t="n"/>
      <c r="U1500" s="402" t="n"/>
      <c r="V1500" s="402" t="n"/>
      <c r="W1500" s="402" t="n">
        <v>0</v>
      </c>
      <c r="X1500" s="402" t="n">
        <v>1</v>
      </c>
      <c r="Y1500" s="402" t="n">
        <v>0</v>
      </c>
      <c r="Z1500" s="402" t="n"/>
      <c r="AA1500" s="402" t="n"/>
      <c r="AB1500" s="402" t="n"/>
    </row>
    <row r="1501">
      <c r="A1501" s="402" t="n">
        <v>50</v>
      </c>
      <c r="B1501" s="402" t="n">
        <v>0</v>
      </c>
      <c r="C1501" s="402" t="n">
        <v>0</v>
      </c>
      <c r="D1501" s="402" t="n">
        <v>1</v>
      </c>
      <c r="E1501" s="402" t="n">
        <v>206</v>
      </c>
      <c r="F1501" s="402">
        <f>ROUND(Source!T1480,O1501)</f>
        <v/>
      </c>
      <c r="G1501" s="402" t="inlineStr">
        <is>
          <t>ВозврМат</t>
        </is>
      </c>
      <c r="H1501" s="402" t="inlineStr">
        <is>
          <t>Возврат материалов</t>
        </is>
      </c>
      <c r="I1501" s="402" t="n"/>
      <c r="J1501" s="402" t="n"/>
      <c r="K1501" s="402" t="n">
        <v>206</v>
      </c>
      <c r="L1501" s="402" t="n">
        <v>20</v>
      </c>
      <c r="M1501" s="402" t="n">
        <v>3</v>
      </c>
      <c r="N1501" s="402" t="inlineStr"/>
      <c r="O1501" s="402" t="n">
        <v>0</v>
      </c>
      <c r="P1501" s="402" t="n"/>
      <c r="Q1501" s="402" t="n"/>
      <c r="R1501" s="402" t="n"/>
      <c r="S1501" s="402" t="n"/>
      <c r="T1501" s="402" t="n"/>
      <c r="U1501" s="402" t="n"/>
      <c r="V1501" s="402" t="n"/>
      <c r="W1501" s="402" t="n">
        <v>0</v>
      </c>
      <c r="X1501" s="402" t="n">
        <v>1</v>
      </c>
      <c r="Y1501" s="402" t="n">
        <v>0</v>
      </c>
      <c r="Z1501" s="402" t="n"/>
      <c r="AA1501" s="402" t="n"/>
      <c r="AB1501" s="402" t="n"/>
    </row>
    <row r="1502">
      <c r="A1502" s="402" t="n">
        <v>50</v>
      </c>
      <c r="B1502" s="402" t="n">
        <v>0</v>
      </c>
      <c r="C1502" s="402" t="n">
        <v>0</v>
      </c>
      <c r="D1502" s="402" t="n">
        <v>1</v>
      </c>
      <c r="E1502" s="402" t="n">
        <v>207</v>
      </c>
      <c r="F1502" s="402">
        <f>ROUND(Source!U1480,O1502)</f>
        <v/>
      </c>
      <c r="G1502" s="402" t="inlineStr">
        <is>
          <t>ТрудСтр</t>
        </is>
      </c>
      <c r="H1502" s="402" t="inlineStr">
        <is>
          <t>Трудозатраты строителей</t>
        </is>
      </c>
      <c r="I1502" s="402" t="n"/>
      <c r="J1502" s="402" t="n"/>
      <c r="K1502" s="402" t="n">
        <v>207</v>
      </c>
      <c r="L1502" s="402" t="n">
        <v>21</v>
      </c>
      <c r="M1502" s="402" t="n">
        <v>3</v>
      </c>
      <c r="N1502" s="402" t="inlineStr"/>
      <c r="O1502" s="402" t="n">
        <v>7</v>
      </c>
      <c r="P1502" s="402" t="n"/>
      <c r="Q1502" s="402" t="n"/>
      <c r="R1502" s="402" t="n"/>
      <c r="S1502" s="402" t="n"/>
      <c r="T1502" s="402" t="n"/>
      <c r="U1502" s="402" t="n"/>
      <c r="V1502" s="402" t="n"/>
      <c r="W1502" s="402" t="n">
        <v>0</v>
      </c>
      <c r="X1502" s="402" t="n">
        <v>1</v>
      </c>
      <c r="Y1502" s="402" t="n">
        <v>0</v>
      </c>
      <c r="Z1502" s="402" t="n"/>
      <c r="AA1502" s="402" t="n"/>
      <c r="AB1502" s="402" t="n"/>
    </row>
    <row r="1503">
      <c r="A1503" s="402" t="n">
        <v>50</v>
      </c>
      <c r="B1503" s="402" t="n">
        <v>0</v>
      </c>
      <c r="C1503" s="402" t="n">
        <v>0</v>
      </c>
      <c r="D1503" s="402" t="n">
        <v>1</v>
      </c>
      <c r="E1503" s="402" t="n">
        <v>208</v>
      </c>
      <c r="F1503" s="402">
        <f>ROUND(Source!V1480,O1503)</f>
        <v/>
      </c>
      <c r="G1503" s="402" t="inlineStr">
        <is>
          <t>ТрудМаш</t>
        </is>
      </c>
      <c r="H1503" s="402" t="inlineStr">
        <is>
          <t>Трудозатраты машинистов</t>
        </is>
      </c>
      <c r="I1503" s="402" t="n"/>
      <c r="J1503" s="402" t="n"/>
      <c r="K1503" s="402" t="n">
        <v>208</v>
      </c>
      <c r="L1503" s="402" t="n">
        <v>22</v>
      </c>
      <c r="M1503" s="402" t="n">
        <v>3</v>
      </c>
      <c r="N1503" s="402" t="inlineStr"/>
      <c r="O1503" s="402" t="n">
        <v>7</v>
      </c>
      <c r="P1503" s="402" t="n"/>
      <c r="Q1503" s="402" t="n"/>
      <c r="R1503" s="402" t="n"/>
      <c r="S1503" s="402" t="n"/>
      <c r="T1503" s="402" t="n"/>
      <c r="U1503" s="402" t="n"/>
      <c r="V1503" s="402" t="n"/>
      <c r="W1503" s="402" t="n">
        <v>0</v>
      </c>
      <c r="X1503" s="402" t="n">
        <v>1</v>
      </c>
      <c r="Y1503" s="402" t="n">
        <v>0</v>
      </c>
      <c r="Z1503" s="402" t="n"/>
      <c r="AA1503" s="402" t="n"/>
      <c r="AB1503" s="402" t="n"/>
    </row>
    <row r="1504">
      <c r="A1504" s="402" t="n">
        <v>50</v>
      </c>
      <c r="B1504" s="402" t="n">
        <v>0</v>
      </c>
      <c r="C1504" s="402" t="n">
        <v>0</v>
      </c>
      <c r="D1504" s="402" t="n">
        <v>1</v>
      </c>
      <c r="E1504" s="402" t="n">
        <v>209</v>
      </c>
      <c r="F1504" s="402">
        <f>ROUND(Source!W1480,O1504)</f>
        <v/>
      </c>
      <c r="G1504" s="402" t="inlineStr">
        <is>
          <t>ТранспМат</t>
        </is>
      </c>
      <c r="H1504" s="402" t="inlineStr">
        <is>
          <t>Транспорт материалов</t>
        </is>
      </c>
      <c r="I1504" s="402" t="n"/>
      <c r="J1504" s="402" t="n"/>
      <c r="K1504" s="402" t="n">
        <v>209</v>
      </c>
      <c r="L1504" s="402" t="n">
        <v>23</v>
      </c>
      <c r="M1504" s="402" t="n">
        <v>3</v>
      </c>
      <c r="N1504" s="402" t="inlineStr"/>
      <c r="O1504" s="402" t="n">
        <v>0</v>
      </c>
      <c r="P1504" s="402" t="n"/>
      <c r="Q1504" s="402" t="n"/>
      <c r="R1504" s="402" t="n"/>
      <c r="S1504" s="402" t="n"/>
      <c r="T1504" s="402" t="n"/>
      <c r="U1504" s="402" t="n"/>
      <c r="V1504" s="402" t="n"/>
      <c r="W1504" s="402" t="n">
        <v>0</v>
      </c>
      <c r="X1504" s="402" t="n">
        <v>1</v>
      </c>
      <c r="Y1504" s="402" t="n">
        <v>0</v>
      </c>
      <c r="Z1504" s="402" t="n"/>
      <c r="AA1504" s="402" t="n"/>
      <c r="AB1504" s="402" t="n"/>
    </row>
    <row r="1505">
      <c r="A1505" s="402" t="n">
        <v>50</v>
      </c>
      <c r="B1505" s="402" t="n">
        <v>0</v>
      </c>
      <c r="C1505" s="402" t="n">
        <v>0</v>
      </c>
      <c r="D1505" s="402" t="n">
        <v>1</v>
      </c>
      <c r="E1505" s="402" t="n">
        <v>233</v>
      </c>
      <c r="F1505" s="402">
        <f>ROUND(Source!BD1480,O1505)</f>
        <v/>
      </c>
      <c r="G1505" s="402" t="inlineStr">
        <is>
          <t>Перевозка</t>
        </is>
      </c>
      <c r="H1505" s="402" t="inlineStr">
        <is>
          <t>Перевозка грузов</t>
        </is>
      </c>
      <c r="I1505" s="402" t="n"/>
      <c r="J1505" s="402" t="n"/>
      <c r="K1505" s="402" t="n">
        <v>233</v>
      </c>
      <c r="L1505" s="402" t="n">
        <v>24</v>
      </c>
      <c r="M1505" s="402" t="n">
        <v>3</v>
      </c>
      <c r="N1505" s="402" t="inlineStr"/>
      <c r="O1505" s="402" t="n">
        <v>0</v>
      </c>
      <c r="P1505" s="402" t="n"/>
      <c r="Q1505" s="402" t="n"/>
      <c r="R1505" s="402" t="n"/>
      <c r="S1505" s="402" t="n"/>
      <c r="T1505" s="402" t="n"/>
      <c r="U1505" s="402" t="n"/>
      <c r="V1505" s="402" t="n"/>
      <c r="W1505" s="402" t="n">
        <v>0</v>
      </c>
      <c r="X1505" s="402" t="n">
        <v>1</v>
      </c>
      <c r="Y1505" s="402" t="n">
        <v>0</v>
      </c>
      <c r="Z1505" s="402" t="n"/>
      <c r="AA1505" s="402" t="n"/>
      <c r="AB1505" s="402" t="n"/>
    </row>
    <row r="1506">
      <c r="A1506" s="402" t="n">
        <v>50</v>
      </c>
      <c r="B1506" s="402" t="n">
        <v>0</v>
      </c>
      <c r="C1506" s="402" t="n">
        <v>0</v>
      </c>
      <c r="D1506" s="402" t="n">
        <v>1</v>
      </c>
      <c r="E1506" s="402" t="n">
        <v>210</v>
      </c>
      <c r="F1506" s="402">
        <f>ROUND(Source!X1480,O1506)</f>
        <v/>
      </c>
      <c r="G1506" s="402" t="inlineStr">
        <is>
          <t>НР</t>
        </is>
      </c>
      <c r="H1506" s="402" t="inlineStr">
        <is>
          <t>Накладные расходы</t>
        </is>
      </c>
      <c r="I1506" s="402" t="n"/>
      <c r="J1506" s="402" t="n"/>
      <c r="K1506" s="402" t="n">
        <v>210</v>
      </c>
      <c r="L1506" s="402" t="n">
        <v>25</v>
      </c>
      <c r="M1506" s="402" t="n">
        <v>3</v>
      </c>
      <c r="N1506" s="402" t="inlineStr"/>
      <c r="O1506" s="402" t="n">
        <v>0</v>
      </c>
      <c r="P1506" s="402" t="n"/>
      <c r="Q1506" s="402" t="n"/>
      <c r="R1506" s="402" t="n"/>
      <c r="S1506" s="402" t="n"/>
      <c r="T1506" s="402" t="n"/>
      <c r="U1506" s="402" t="n"/>
      <c r="V1506" s="402" t="n"/>
      <c r="W1506" s="402" t="n">
        <v>0</v>
      </c>
      <c r="X1506" s="402" t="n">
        <v>1</v>
      </c>
      <c r="Y1506" s="402" t="n">
        <v>0</v>
      </c>
      <c r="Z1506" s="402" t="n"/>
      <c r="AA1506" s="402" t="n"/>
      <c r="AB1506" s="402" t="n"/>
    </row>
    <row r="1507">
      <c r="A1507" s="402" t="n">
        <v>50</v>
      </c>
      <c r="B1507" s="402" t="n">
        <v>0</v>
      </c>
      <c r="C1507" s="402" t="n">
        <v>0</v>
      </c>
      <c r="D1507" s="402" t="n">
        <v>1</v>
      </c>
      <c r="E1507" s="402" t="n">
        <v>211</v>
      </c>
      <c r="F1507" s="402">
        <f>ROUND(Source!Y1480,O1507)</f>
        <v/>
      </c>
      <c r="G1507" s="402" t="inlineStr">
        <is>
          <t>СмПриб</t>
        </is>
      </c>
      <c r="H1507" s="402" t="inlineStr">
        <is>
          <t>Сметная прибыль</t>
        </is>
      </c>
      <c r="I1507" s="402" t="n"/>
      <c r="J1507" s="402" t="n"/>
      <c r="K1507" s="402" t="n">
        <v>211</v>
      </c>
      <c r="L1507" s="402" t="n">
        <v>26</v>
      </c>
      <c r="M1507" s="402" t="n">
        <v>3</v>
      </c>
      <c r="N1507" s="402" t="inlineStr"/>
      <c r="O1507" s="402" t="n">
        <v>0</v>
      </c>
      <c r="P1507" s="402" t="n"/>
      <c r="Q1507" s="402" t="n"/>
      <c r="R1507" s="402" t="n"/>
      <c r="S1507" s="402" t="n"/>
      <c r="T1507" s="402" t="n"/>
      <c r="U1507" s="402" t="n"/>
      <c r="V1507" s="402" t="n"/>
      <c r="W1507" s="402" t="n">
        <v>0</v>
      </c>
      <c r="X1507" s="402" t="n">
        <v>1</v>
      </c>
      <c r="Y1507" s="402" t="n">
        <v>0</v>
      </c>
      <c r="Z1507" s="402" t="n"/>
      <c r="AA1507" s="402" t="n"/>
      <c r="AB1507" s="402" t="n"/>
    </row>
    <row r="1508">
      <c r="A1508" s="402" t="n">
        <v>50</v>
      </c>
      <c r="B1508" s="402" t="n">
        <v>0</v>
      </c>
      <c r="C1508" s="402" t="n">
        <v>0</v>
      </c>
      <c r="D1508" s="402" t="n">
        <v>1</v>
      </c>
      <c r="E1508" s="402" t="n">
        <v>224</v>
      </c>
      <c r="F1508" s="402">
        <f>ROUND(Source!AR1480,O1508)</f>
        <v/>
      </c>
      <c r="G1508" s="402" t="inlineStr">
        <is>
          <t>Всего</t>
        </is>
      </c>
      <c r="H1508" s="402" t="inlineStr">
        <is>
          <t>Всего с НР и СП</t>
        </is>
      </c>
      <c r="I1508" s="402" t="n"/>
      <c r="J1508" s="402" t="n"/>
      <c r="K1508" s="402" t="n">
        <v>224</v>
      </c>
      <c r="L1508" s="402" t="n">
        <v>27</v>
      </c>
      <c r="M1508" s="402" t="n">
        <v>3</v>
      </c>
      <c r="N1508" s="402" t="inlineStr"/>
      <c r="O1508" s="402" t="n">
        <v>0</v>
      </c>
      <c r="P1508" s="402" t="n"/>
      <c r="Q1508" s="402" t="n"/>
      <c r="R1508" s="402" t="n"/>
      <c r="S1508" s="402" t="n"/>
      <c r="T1508" s="402" t="n"/>
      <c r="U1508" s="402" t="n"/>
      <c r="V1508" s="402" t="n"/>
      <c r="W1508" s="402" t="n">
        <v>0</v>
      </c>
      <c r="X1508" s="402" t="n">
        <v>1</v>
      </c>
      <c r="Y1508" s="402" t="n">
        <v>0</v>
      </c>
      <c r="Z1508" s="402" t="n"/>
      <c r="AA1508" s="402" t="n"/>
      <c r="AB1508" s="402" t="n"/>
    </row>
    <row r="1509">
      <c r="A1509" s="402" t="n">
        <v>50</v>
      </c>
      <c r="B1509" s="402" t="n">
        <v>0</v>
      </c>
      <c r="C1509" s="402" t="n">
        <v>0</v>
      </c>
      <c r="D1509" s="402" t="n">
        <v>2</v>
      </c>
      <c r="E1509" s="402" t="n">
        <v>0</v>
      </c>
      <c r="F1509" s="402">
        <f>ROUND(F1508,O1509)</f>
        <v/>
      </c>
      <c r="G1509" s="402" t="inlineStr">
        <is>
          <t>и1</t>
        </is>
      </c>
      <c r="H1509" s="402" t="inlineStr">
        <is>
          <t>Итого</t>
        </is>
      </c>
      <c r="I1509" s="402" t="n"/>
      <c r="J1509" s="402" t="n"/>
      <c r="K1509" s="402" t="n">
        <v>212</v>
      </c>
      <c r="L1509" s="402" t="n">
        <v>28</v>
      </c>
      <c r="M1509" s="402" t="n">
        <v>0</v>
      </c>
      <c r="N1509" s="402" t="inlineStr"/>
      <c r="O1509" s="402" t="n">
        <v>0</v>
      </c>
      <c r="P1509" s="402" t="n"/>
      <c r="Q1509" s="402" t="n"/>
      <c r="R1509" s="402" t="n"/>
      <c r="S1509" s="402" t="n"/>
      <c r="T1509" s="402" t="n"/>
      <c r="U1509" s="402" t="n"/>
      <c r="V1509" s="402" t="n"/>
      <c r="W1509" s="402" t="n">
        <v>0</v>
      </c>
      <c r="X1509" s="402" t="n">
        <v>1</v>
      </c>
      <c r="Y1509" s="402" t="n">
        <v>0</v>
      </c>
      <c r="Z1509" s="402" t="n"/>
      <c r="AA1509" s="402" t="n"/>
      <c r="AB1509" s="402" t="n"/>
    </row>
    <row r="1510">
      <c r="A1510" s="402" t="n">
        <v>50</v>
      </c>
      <c r="B1510" s="402" t="n">
        <v>0</v>
      </c>
      <c r="C1510" s="402" t="n">
        <v>0</v>
      </c>
      <c r="D1510" s="402" t="n">
        <v>2</v>
      </c>
      <c r="E1510" s="402" t="n">
        <v>0</v>
      </c>
      <c r="F1510" s="402">
        <f>ROUND(F1509*0.22,O1510)</f>
        <v/>
      </c>
      <c r="G1510" s="402" t="inlineStr">
        <is>
          <t>и2</t>
        </is>
      </c>
      <c r="H1510" s="402" t="inlineStr">
        <is>
          <t>НДС 22%</t>
        </is>
      </c>
      <c r="I1510" s="402" t="n"/>
      <c r="J1510" s="402" t="n"/>
      <c r="K1510" s="402" t="n">
        <v>212</v>
      </c>
      <c r="L1510" s="402" t="n">
        <v>29</v>
      </c>
      <c r="M1510" s="402" t="n">
        <v>0</v>
      </c>
      <c r="N1510" s="402" t="inlineStr"/>
      <c r="O1510" s="402" t="n">
        <v>0</v>
      </c>
      <c r="P1510" s="402" t="n"/>
      <c r="Q1510" s="402" t="n"/>
      <c r="R1510" s="402" t="n"/>
      <c r="S1510" s="402" t="n"/>
      <c r="T1510" s="402" t="n"/>
      <c r="U1510" s="402" t="n"/>
      <c r="V1510" s="402" t="n"/>
      <c r="W1510" s="402" t="n">
        <v>0</v>
      </c>
      <c r="X1510" s="402" t="n">
        <v>1</v>
      </c>
      <c r="Y1510" s="402" t="n">
        <v>0</v>
      </c>
      <c r="Z1510" s="402" t="n"/>
      <c r="AA1510" s="402" t="n"/>
      <c r="AB1510" s="402" t="n"/>
    </row>
    <row r="1511">
      <c r="A1511" s="402" t="n">
        <v>50</v>
      </c>
      <c r="B1511" s="402" t="n">
        <v>0</v>
      </c>
      <c r="C1511" s="402" t="n">
        <v>0</v>
      </c>
      <c r="D1511" s="402" t="n">
        <v>2</v>
      </c>
      <c r="E1511" s="402" t="n">
        <v>213</v>
      </c>
      <c r="F1511" s="402">
        <f>ROUND(F1509+F1510,O1511)</f>
        <v/>
      </c>
      <c r="G1511" s="402" t="inlineStr">
        <is>
          <t>и3</t>
        </is>
      </c>
      <c r="H1511" s="402" t="inlineStr">
        <is>
          <t>Всего</t>
        </is>
      </c>
      <c r="I1511" s="402" t="n"/>
      <c r="J1511" s="402" t="n"/>
      <c r="K1511" s="402" t="n">
        <v>212</v>
      </c>
      <c r="L1511" s="402" t="n">
        <v>30</v>
      </c>
      <c r="M1511" s="402" t="n">
        <v>0</v>
      </c>
      <c r="N1511" s="402" t="inlineStr"/>
      <c r="O1511" s="402" t="n">
        <v>0</v>
      </c>
      <c r="P1511" s="402" t="n"/>
      <c r="Q1511" s="402" t="n"/>
      <c r="R1511" s="402" t="n"/>
      <c r="S1511" s="402" t="n"/>
      <c r="T1511" s="402" t="n"/>
      <c r="U1511" s="402" t="n"/>
      <c r="V1511" s="402" t="n"/>
      <c r="W1511" s="402" t="n">
        <v>0</v>
      </c>
      <c r="X1511" s="402" t="n">
        <v>1</v>
      </c>
      <c r="Y1511" s="402" t="n">
        <v>0</v>
      </c>
      <c r="Z1511" s="402" t="n"/>
      <c r="AA1511" s="402" t="n"/>
      <c r="AB1511" s="402" t="n"/>
    </row>
    <row r="1512"/>
    <row r="1513">
      <c r="A1513" s="399" t="n">
        <v>3</v>
      </c>
      <c r="B1513" s="399" t="n">
        <v>0</v>
      </c>
      <c r="C1513" s="399" t="n"/>
      <c r="D1513" s="399">
        <f>ROW(A1523)</f>
        <v/>
      </c>
      <c r="E1513" s="399" t="n"/>
      <c r="F1513" s="399" t="inlineStr">
        <is>
          <t>Новая локальная смета</t>
        </is>
      </c>
      <c r="G1513" s="399" t="inlineStr">
        <is>
          <t>Победы 1а</t>
        </is>
      </c>
      <c r="H1513" s="399" t="inlineStr"/>
      <c r="I1513" s="399" t="n">
        <v>0</v>
      </c>
      <c r="J1513" s="399" t="inlineStr"/>
      <c r="K1513" s="399" t="n">
        <v>0</v>
      </c>
      <c r="L1513" s="399" t="inlineStr">
        <is>
          <t>Новая локальная смета</t>
        </is>
      </c>
      <c r="M1513" s="399" t="inlineStr"/>
      <c r="N1513" s="399" t="n"/>
      <c r="O1513" s="399" t="n"/>
      <c r="P1513" s="399" t="n"/>
      <c r="Q1513" s="399" t="n"/>
      <c r="R1513" s="399" t="n"/>
      <c r="S1513" s="399" t="n">
        <v>0</v>
      </c>
      <c r="T1513" s="399" t="n"/>
      <c r="U1513" s="399" t="inlineStr"/>
      <c r="V1513" s="399" t="n">
        <v>0</v>
      </c>
      <c r="W1513" s="399" t="n"/>
      <c r="X1513" s="399" t="n"/>
      <c r="Y1513" s="399" t="n"/>
      <c r="Z1513" s="399" t="n"/>
      <c r="AA1513" s="399" t="n"/>
      <c r="AB1513" s="399" t="inlineStr"/>
      <c r="AC1513" s="399" t="inlineStr"/>
      <c r="AD1513" s="399" t="inlineStr"/>
      <c r="AE1513" s="399" t="inlineStr"/>
      <c r="AF1513" s="399" t="inlineStr"/>
      <c r="AG1513" s="399" t="inlineStr"/>
      <c r="AH1513" s="399" t="n"/>
      <c r="AI1513" s="399" t="n"/>
      <c r="AJ1513" s="399" t="n"/>
      <c r="AK1513" s="399" t="n"/>
      <c r="AL1513" s="399" t="n"/>
      <c r="AM1513" s="399" t="n"/>
      <c r="AN1513" s="399" t="n"/>
      <c r="AO1513" s="399" t="n"/>
      <c r="AP1513" s="399" t="inlineStr"/>
      <c r="AQ1513" s="399" t="inlineStr"/>
      <c r="AR1513" s="399" t="inlineStr"/>
      <c r="AS1513" s="399" t="n"/>
      <c r="AT1513" s="399" t="n"/>
      <c r="AU1513" s="399" t="n"/>
      <c r="AV1513" s="399" t="n"/>
      <c r="AW1513" s="399" t="n"/>
      <c r="AX1513" s="399" t="n"/>
      <c r="AY1513" s="399" t="n"/>
      <c r="AZ1513" s="399" t="inlineStr"/>
      <c r="BA1513" s="399" t="n"/>
      <c r="BB1513" s="399" t="inlineStr"/>
      <c r="BC1513" s="399" t="inlineStr"/>
      <c r="BD1513" s="399" t="inlineStr"/>
      <c r="BE1513" s="399" t="inlineStr"/>
      <c r="BF1513" s="399" t="inlineStr"/>
      <c r="BG1513" s="399" t="inlineStr"/>
      <c r="BH1513" s="399" t="inlineStr"/>
      <c r="BI1513" s="399" t="inlineStr"/>
      <c r="BJ1513" s="399" t="inlineStr"/>
      <c r="BK1513" s="399" t="inlineStr"/>
      <c r="BL1513" s="399" t="inlineStr"/>
      <c r="BM1513" s="399" t="inlineStr"/>
      <c r="BN1513" s="399" t="inlineStr"/>
      <c r="BO1513" s="399" t="inlineStr"/>
      <c r="BP1513" s="399" t="inlineStr"/>
      <c r="BQ1513" s="399" t="n"/>
      <c r="BR1513" s="399" t="n"/>
      <c r="BS1513" s="399" t="n"/>
      <c r="BT1513" s="399" t="n"/>
      <c r="BU1513" s="399" t="n"/>
      <c r="BV1513" s="399" t="n"/>
      <c r="BW1513" s="399" t="n"/>
      <c r="BX1513" s="399" t="n">
        <v>0</v>
      </c>
      <c r="BY1513" s="399" t="n"/>
      <c r="BZ1513" s="399" t="n"/>
      <c r="CA1513" s="399" t="n"/>
      <c r="CB1513" s="399" t="n"/>
      <c r="CC1513" s="399" t="n"/>
      <c r="CD1513" s="399" t="n"/>
      <c r="CE1513" s="399" t="n"/>
      <c r="CF1513" s="399" t="n">
        <v>0</v>
      </c>
      <c r="CG1513" s="399" t="n">
        <v>0</v>
      </c>
      <c r="CH1513" s="399" t="n"/>
      <c r="CI1513" s="399" t="inlineStr"/>
      <c r="CJ1513" s="399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400" t="n">
        <v>52</v>
      </c>
      <c r="B1515" s="400">
        <f>B1523</f>
        <v/>
      </c>
      <c r="C1515" s="400">
        <f>C1523</f>
        <v/>
      </c>
      <c r="D1515" s="400">
        <f>D1523</f>
        <v/>
      </c>
      <c r="E1515" s="400">
        <f>E1523</f>
        <v/>
      </c>
      <c r="F1515" s="400">
        <f>F1523</f>
        <v/>
      </c>
      <c r="G1515" s="400">
        <f>G1523</f>
        <v/>
      </c>
      <c r="H1515" s="400" t="n"/>
      <c r="I1515" s="400" t="n"/>
      <c r="J1515" s="400" t="n"/>
      <c r="K1515" s="400" t="n"/>
      <c r="L1515" s="400" t="n"/>
      <c r="M1515" s="400" t="n"/>
      <c r="N1515" s="400" t="n"/>
      <c r="O1515" s="400">
        <f>O1523</f>
        <v/>
      </c>
      <c r="P1515" s="400">
        <f>P1523</f>
        <v/>
      </c>
      <c r="Q1515" s="400">
        <f>Q1523</f>
        <v/>
      </c>
      <c r="R1515" s="400">
        <f>R1523</f>
        <v/>
      </c>
      <c r="S1515" s="400">
        <f>S1523</f>
        <v/>
      </c>
      <c r="T1515" s="400">
        <f>T1523</f>
        <v/>
      </c>
      <c r="U1515" s="400">
        <f>U1523</f>
        <v/>
      </c>
      <c r="V1515" s="400">
        <f>V1523</f>
        <v/>
      </c>
      <c r="W1515" s="400">
        <f>W1523</f>
        <v/>
      </c>
      <c r="X1515" s="400">
        <f>X1523</f>
        <v/>
      </c>
      <c r="Y1515" s="400">
        <f>Y1523</f>
        <v/>
      </c>
      <c r="Z1515" s="400">
        <f>Z1523</f>
        <v/>
      </c>
      <c r="AA1515" s="400">
        <f>AA1523</f>
        <v/>
      </c>
      <c r="AB1515" s="400">
        <f>AB1523</f>
        <v/>
      </c>
      <c r="AC1515" s="400">
        <f>AC1523</f>
        <v/>
      </c>
      <c r="AD1515" s="400">
        <f>AD1523</f>
        <v/>
      </c>
      <c r="AE1515" s="400">
        <f>AE1523</f>
        <v/>
      </c>
      <c r="AF1515" s="400">
        <f>AF1523</f>
        <v/>
      </c>
      <c r="AG1515" s="400">
        <f>AG1523</f>
        <v/>
      </c>
      <c r="AH1515" s="400">
        <f>AH1523</f>
        <v/>
      </c>
      <c r="AI1515" s="400">
        <f>AI1523</f>
        <v/>
      </c>
      <c r="AJ1515" s="400">
        <f>AJ1523</f>
        <v/>
      </c>
      <c r="AK1515" s="400">
        <f>AK1523</f>
        <v/>
      </c>
      <c r="AL1515" s="400">
        <f>AL1523</f>
        <v/>
      </c>
      <c r="AM1515" s="400">
        <f>AM1523</f>
        <v/>
      </c>
      <c r="AN1515" s="400">
        <f>AN1523</f>
        <v/>
      </c>
      <c r="AO1515" s="400">
        <f>AO1523</f>
        <v/>
      </c>
      <c r="AP1515" s="400">
        <f>AP1523</f>
        <v/>
      </c>
      <c r="AQ1515" s="400">
        <f>AQ1523</f>
        <v/>
      </c>
      <c r="AR1515" s="400">
        <f>AR1523</f>
        <v/>
      </c>
      <c r="AS1515" s="400">
        <f>AS1523</f>
        <v/>
      </c>
      <c r="AT1515" s="400">
        <f>AT1523</f>
        <v/>
      </c>
      <c r="AU1515" s="400">
        <f>AU1523</f>
        <v/>
      </c>
      <c r="AV1515" s="400">
        <f>AV1523</f>
        <v/>
      </c>
      <c r="AW1515" s="400">
        <f>AW1523</f>
        <v/>
      </c>
      <c r="AX1515" s="400">
        <f>AX1523</f>
        <v/>
      </c>
      <c r="AY1515" s="400">
        <f>AY1523</f>
        <v/>
      </c>
      <c r="AZ1515" s="400">
        <f>AZ1523</f>
        <v/>
      </c>
      <c r="BA1515" s="400">
        <f>BA1523</f>
        <v/>
      </c>
      <c r="BB1515" s="400">
        <f>BB1523</f>
        <v/>
      </c>
      <c r="BC1515" s="400">
        <f>BC1523</f>
        <v/>
      </c>
      <c r="BD1515" s="400">
        <f>BD1523</f>
        <v/>
      </c>
      <c r="BE1515" s="400">
        <f>BE1523</f>
        <v/>
      </c>
      <c r="BF1515" s="400">
        <f>BF1523</f>
        <v/>
      </c>
      <c r="BG1515" s="400">
        <f>BG1523</f>
        <v/>
      </c>
      <c r="BH1515" s="400">
        <f>BH1523</f>
        <v/>
      </c>
      <c r="BI1515" s="400">
        <f>BI1523</f>
        <v/>
      </c>
      <c r="BJ1515" s="400">
        <f>BJ1523</f>
        <v/>
      </c>
      <c r="BK1515" s="400">
        <f>BK1523</f>
        <v/>
      </c>
      <c r="BL1515" s="400">
        <f>BL1523</f>
        <v/>
      </c>
      <c r="BM1515" s="400">
        <f>BM1523</f>
        <v/>
      </c>
      <c r="BN1515" s="400">
        <f>BN1523</f>
        <v/>
      </c>
      <c r="BO1515" s="400">
        <f>BO1523</f>
        <v/>
      </c>
      <c r="BP1515" s="400">
        <f>BP1523</f>
        <v/>
      </c>
      <c r="BQ1515" s="400">
        <f>BQ1523</f>
        <v/>
      </c>
      <c r="BR1515" s="400">
        <f>BR1523</f>
        <v/>
      </c>
      <c r="BS1515" s="400">
        <f>BS1523</f>
        <v/>
      </c>
      <c r="BT1515" s="400">
        <f>BT1523</f>
        <v/>
      </c>
      <c r="BU1515" s="400">
        <f>BU1523</f>
        <v/>
      </c>
      <c r="BV1515" s="400">
        <f>BV1523</f>
        <v/>
      </c>
      <c r="BW1515" s="400">
        <f>BW1523</f>
        <v/>
      </c>
      <c r="BX1515" s="400">
        <f>BX1523</f>
        <v/>
      </c>
      <c r="BY1515" s="400">
        <f>BY1523</f>
        <v/>
      </c>
      <c r="BZ1515" s="400">
        <f>BZ1523</f>
        <v/>
      </c>
      <c r="CA1515" s="400">
        <f>CA1523</f>
        <v/>
      </c>
      <c r="CB1515" s="400">
        <f>CB1523</f>
        <v/>
      </c>
      <c r="CC1515" s="400">
        <f>CC1523</f>
        <v/>
      </c>
      <c r="CD1515" s="400">
        <f>CD1523</f>
        <v/>
      </c>
      <c r="CE1515" s="400">
        <f>CE1523</f>
        <v/>
      </c>
      <c r="CF1515" s="400">
        <f>CF1523</f>
        <v/>
      </c>
      <c r="CG1515" s="400">
        <f>CG1523</f>
        <v/>
      </c>
      <c r="CH1515" s="400">
        <f>CH1523</f>
        <v/>
      </c>
      <c r="CI1515" s="400">
        <f>CI1523</f>
        <v/>
      </c>
      <c r="CJ1515" s="400">
        <f>CJ1523</f>
        <v/>
      </c>
      <c r="CK1515" s="400">
        <f>CK1523</f>
        <v/>
      </c>
      <c r="CL1515" s="400">
        <f>CL1523</f>
        <v/>
      </c>
      <c r="CM1515" s="400">
        <f>CM1523</f>
        <v/>
      </c>
      <c r="CN1515" s="400">
        <f>CN1523</f>
        <v/>
      </c>
      <c r="CO1515" s="400">
        <f>CO1523</f>
        <v/>
      </c>
      <c r="CP1515" s="400">
        <f>CP1523</f>
        <v/>
      </c>
      <c r="CQ1515" s="400">
        <f>CQ1523</f>
        <v/>
      </c>
      <c r="CR1515" s="400">
        <f>CR1523</f>
        <v/>
      </c>
      <c r="CS1515" s="400">
        <f>CS1523</f>
        <v/>
      </c>
      <c r="CT1515" s="400">
        <f>CT1523</f>
        <v/>
      </c>
      <c r="CU1515" s="400">
        <f>CU1523</f>
        <v/>
      </c>
      <c r="CV1515" s="400">
        <f>CV1523</f>
        <v/>
      </c>
      <c r="CW1515" s="400">
        <f>CW1523</f>
        <v/>
      </c>
      <c r="CX1515" s="400">
        <f>CX1523</f>
        <v/>
      </c>
      <c r="CY1515" s="400">
        <f>CY1523</f>
        <v/>
      </c>
      <c r="CZ1515" s="400">
        <f>CZ1523</f>
        <v/>
      </c>
      <c r="DA1515" s="400">
        <f>DA1523</f>
        <v/>
      </c>
      <c r="DB1515" s="400">
        <f>DB1523</f>
        <v/>
      </c>
      <c r="DC1515" s="400">
        <f>DC1523</f>
        <v/>
      </c>
      <c r="DD1515" s="400">
        <f>DD1523</f>
        <v/>
      </c>
      <c r="DE1515" s="400">
        <f>DE1523</f>
        <v/>
      </c>
      <c r="DF1515" s="400">
        <f>DF1523</f>
        <v/>
      </c>
      <c r="DG1515" s="401">
        <f>DG1523</f>
        <v/>
      </c>
      <c r="DH1515" s="401">
        <f>DH1523</f>
        <v/>
      </c>
      <c r="DI1515" s="401">
        <f>DI1523</f>
        <v/>
      </c>
      <c r="DJ1515" s="401">
        <f>DJ1523</f>
        <v/>
      </c>
      <c r="DK1515" s="401">
        <f>DK1523</f>
        <v/>
      </c>
      <c r="DL1515" s="401">
        <f>DL1523</f>
        <v/>
      </c>
      <c r="DM1515" s="401">
        <f>DM1523</f>
        <v/>
      </c>
      <c r="DN1515" s="401">
        <f>DN1523</f>
        <v/>
      </c>
      <c r="DO1515" s="401">
        <f>DO1523</f>
        <v/>
      </c>
      <c r="DP1515" s="401">
        <f>DP1523</f>
        <v/>
      </c>
      <c r="DQ1515" s="401">
        <f>DQ1523</f>
        <v/>
      </c>
      <c r="DR1515" s="401">
        <f>DR1523</f>
        <v/>
      </c>
      <c r="DS1515" s="401">
        <f>DS1523</f>
        <v/>
      </c>
      <c r="DT1515" s="401">
        <f>DT1523</f>
        <v/>
      </c>
      <c r="DU1515" s="401">
        <f>DU1523</f>
        <v/>
      </c>
      <c r="DV1515" s="401">
        <f>DV1523</f>
        <v/>
      </c>
      <c r="DW1515" s="401">
        <f>DW1523</f>
        <v/>
      </c>
      <c r="DX1515" s="401">
        <f>DX1523</f>
        <v/>
      </c>
      <c r="DY1515" s="401">
        <f>DY1523</f>
        <v/>
      </c>
      <c r="DZ1515" s="401">
        <f>DZ1523</f>
        <v/>
      </c>
      <c r="EA1515" s="401">
        <f>EA1523</f>
        <v/>
      </c>
      <c r="EB1515" s="401">
        <f>EB1523</f>
        <v/>
      </c>
      <c r="EC1515" s="401">
        <f>EC1523</f>
        <v/>
      </c>
      <c r="ED1515" s="401">
        <f>ED1523</f>
        <v/>
      </c>
      <c r="EE1515" s="401">
        <f>EE1523</f>
        <v/>
      </c>
      <c r="EF1515" s="401">
        <f>EF1523</f>
        <v/>
      </c>
      <c r="EG1515" s="401">
        <f>EG1523</f>
        <v/>
      </c>
      <c r="EH1515" s="401">
        <f>EH1523</f>
        <v/>
      </c>
      <c r="EI1515" s="401">
        <f>EI1523</f>
        <v/>
      </c>
      <c r="EJ1515" s="401">
        <f>EJ1523</f>
        <v/>
      </c>
      <c r="EK1515" s="401">
        <f>EK1523</f>
        <v/>
      </c>
      <c r="EL1515" s="401">
        <f>EL1523</f>
        <v/>
      </c>
      <c r="EM1515" s="401">
        <f>EM1523</f>
        <v/>
      </c>
      <c r="EN1515" s="401">
        <f>EN1523</f>
        <v/>
      </c>
      <c r="EO1515" s="401">
        <f>EO1523</f>
        <v/>
      </c>
      <c r="EP1515" s="401">
        <f>EP1523</f>
        <v/>
      </c>
      <c r="EQ1515" s="401">
        <f>EQ1523</f>
        <v/>
      </c>
      <c r="ER1515" s="401">
        <f>ER1523</f>
        <v/>
      </c>
      <c r="ES1515" s="401">
        <f>ES1523</f>
        <v/>
      </c>
      <c r="ET1515" s="401">
        <f>ET1523</f>
        <v/>
      </c>
      <c r="EU1515" s="401">
        <f>EU1523</f>
        <v/>
      </c>
      <c r="EV1515" s="401">
        <f>EV1523</f>
        <v/>
      </c>
      <c r="EW1515" s="401">
        <f>EW1523</f>
        <v/>
      </c>
      <c r="EX1515" s="401">
        <f>EX1523</f>
        <v/>
      </c>
      <c r="EY1515" s="401">
        <f>EY1523</f>
        <v/>
      </c>
      <c r="EZ1515" s="401">
        <f>EZ1523</f>
        <v/>
      </c>
      <c r="FA1515" s="401">
        <f>FA1523</f>
        <v/>
      </c>
      <c r="FB1515" s="401">
        <f>FB1523</f>
        <v/>
      </c>
      <c r="FC1515" s="401">
        <f>FC1523</f>
        <v/>
      </c>
      <c r="FD1515" s="401">
        <f>FD1523</f>
        <v/>
      </c>
      <c r="FE1515" s="401">
        <f>FE1523</f>
        <v/>
      </c>
      <c r="FF1515" s="401">
        <f>FF1523</f>
        <v/>
      </c>
      <c r="FG1515" s="401">
        <f>FG1523</f>
        <v/>
      </c>
      <c r="FH1515" s="401">
        <f>FH1523</f>
        <v/>
      </c>
      <c r="FI1515" s="401">
        <f>FI1523</f>
        <v/>
      </c>
      <c r="FJ1515" s="401">
        <f>FJ1523</f>
        <v/>
      </c>
      <c r="FK1515" s="401">
        <f>FK1523</f>
        <v/>
      </c>
      <c r="FL1515" s="401">
        <f>FL1523</f>
        <v/>
      </c>
      <c r="FM1515" s="401">
        <f>FM1523</f>
        <v/>
      </c>
      <c r="FN1515" s="401">
        <f>FN1523</f>
        <v/>
      </c>
      <c r="FO1515" s="401">
        <f>FO1523</f>
        <v/>
      </c>
      <c r="FP1515" s="401">
        <f>FP1523</f>
        <v/>
      </c>
      <c r="FQ1515" s="401">
        <f>FQ1523</f>
        <v/>
      </c>
      <c r="FR1515" s="401">
        <f>FR1523</f>
        <v/>
      </c>
      <c r="FS1515" s="401">
        <f>FS1523</f>
        <v/>
      </c>
      <c r="FT1515" s="401">
        <f>FT1523</f>
        <v/>
      </c>
      <c r="FU1515" s="401">
        <f>FU1523</f>
        <v/>
      </c>
      <c r="FV1515" s="401">
        <f>FV1523</f>
        <v/>
      </c>
      <c r="FW1515" s="401">
        <f>FW1523</f>
        <v/>
      </c>
      <c r="FX1515" s="401">
        <f>FX1523</f>
        <v/>
      </c>
      <c r="FY1515" s="401">
        <f>FY1523</f>
        <v/>
      </c>
      <c r="FZ1515" s="401">
        <f>FZ1523</f>
        <v/>
      </c>
      <c r="GA1515" s="401">
        <f>GA1523</f>
        <v/>
      </c>
      <c r="GB1515" s="401">
        <f>GB1523</f>
        <v/>
      </c>
      <c r="GC1515" s="401">
        <f>GC1523</f>
        <v/>
      </c>
      <c r="GD1515" s="401">
        <f>GD1523</f>
        <v/>
      </c>
      <c r="GE1515" s="401">
        <f>GE1523</f>
        <v/>
      </c>
      <c r="GF1515" s="401">
        <f>GF1523</f>
        <v/>
      </c>
      <c r="GG1515" s="401">
        <f>GG1523</f>
        <v/>
      </c>
      <c r="GH1515" s="401">
        <f>GH1523</f>
        <v/>
      </c>
      <c r="GI1515" s="401">
        <f>GI1523</f>
        <v/>
      </c>
      <c r="GJ1515" s="401">
        <f>GJ1523</f>
        <v/>
      </c>
      <c r="GK1515" s="401">
        <f>GK1523</f>
        <v/>
      </c>
      <c r="GL1515" s="401">
        <f>GL1523</f>
        <v/>
      </c>
      <c r="GM1515" s="401">
        <f>GM1523</f>
        <v/>
      </c>
      <c r="GN1515" s="401">
        <f>GN1523</f>
        <v/>
      </c>
      <c r="GO1515" s="401">
        <f>GO1523</f>
        <v/>
      </c>
      <c r="GP1515" s="401">
        <f>GP1523</f>
        <v/>
      </c>
      <c r="GQ1515" s="401">
        <f>GQ1523</f>
        <v/>
      </c>
      <c r="GR1515" s="401">
        <f>GR1523</f>
        <v/>
      </c>
      <c r="GS1515" s="401">
        <f>GS1523</f>
        <v/>
      </c>
      <c r="GT1515" s="401">
        <f>GT1523</f>
        <v/>
      </c>
      <c r="GU1515" s="401">
        <f>GU1523</f>
        <v/>
      </c>
      <c r="GV1515" s="401">
        <f>GV1523</f>
        <v/>
      </c>
      <c r="GW1515" s="401">
        <f>GW1523</f>
        <v/>
      </c>
      <c r="GX1515" s="401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400" t="n">
        <v>51</v>
      </c>
      <c r="B1523" s="400">
        <f>B1513</f>
        <v/>
      </c>
      <c r="C1523" s="400">
        <f>A1513</f>
        <v/>
      </c>
      <c r="D1523" s="400">
        <f>ROW(A1513)</f>
        <v/>
      </c>
      <c r="E1523" s="400" t="n"/>
      <c r="F1523" s="400">
        <f>IF(F1513&lt;&gt;"",F1513,"")</f>
        <v/>
      </c>
      <c r="G1523" s="400">
        <f>IF(G1513&lt;&gt;"",G1513,"")</f>
        <v/>
      </c>
      <c r="H1523" s="400" t="n">
        <v>0</v>
      </c>
      <c r="I1523" s="400" t="n"/>
      <c r="J1523" s="400" t="n"/>
      <c r="K1523" s="400" t="n"/>
      <c r="L1523" s="400" t="n"/>
      <c r="M1523" s="400" t="n"/>
      <c r="N1523" s="400" t="n"/>
      <c r="O1523" s="400" t="n">
        <v>0</v>
      </c>
      <c r="P1523" s="400" t="n">
        <v>0</v>
      </c>
      <c r="Q1523" s="400" t="n">
        <v>0</v>
      </c>
      <c r="R1523" s="400" t="n">
        <v>0</v>
      </c>
      <c r="S1523" s="400" t="n">
        <v>0</v>
      </c>
      <c r="T1523" s="400" t="n">
        <v>0</v>
      </c>
      <c r="U1523" s="400" t="n">
        <v>0</v>
      </c>
      <c r="V1523" s="400" t="n">
        <v>0</v>
      </c>
      <c r="W1523" s="400" t="n">
        <v>0</v>
      </c>
      <c r="X1523" s="400" t="n">
        <v>0</v>
      </c>
      <c r="Y1523" s="400" t="n">
        <v>0</v>
      </c>
      <c r="Z1523" s="400" t="n"/>
      <c r="AA1523" s="400" t="n"/>
      <c r="AB1523" s="400" t="n"/>
      <c r="AC1523" s="400" t="n"/>
      <c r="AD1523" s="400" t="n"/>
      <c r="AE1523" s="400" t="n"/>
      <c r="AF1523" s="400" t="n"/>
      <c r="AG1523" s="400" t="n"/>
      <c r="AH1523" s="400" t="n"/>
      <c r="AI1523" s="400" t="n"/>
      <c r="AJ1523" s="400" t="n"/>
      <c r="AK1523" s="400" t="n"/>
      <c r="AL1523" s="400" t="n"/>
      <c r="AM1523" s="400" t="n"/>
      <c r="AN1523" s="400" t="n"/>
      <c r="AO1523" s="400">
        <f>ROUND(BX1523,0)</f>
        <v/>
      </c>
      <c r="AP1523" s="400">
        <f>ROUND(BY1523,0)</f>
        <v/>
      </c>
      <c r="AQ1523" s="400">
        <f>ROUND(BZ1523,0)</f>
        <v/>
      </c>
      <c r="AR1523" s="400">
        <f>ROUND(CA1523,0)</f>
        <v/>
      </c>
      <c r="AS1523" s="400">
        <f>ROUND(CB1523,0)</f>
        <v/>
      </c>
      <c r="AT1523" s="400">
        <f>ROUND(CC1523,0)</f>
        <v/>
      </c>
      <c r="AU1523" s="400">
        <f>ROUND(CD1523,0)</f>
        <v/>
      </c>
      <c r="AV1523" s="400">
        <f>ROUND(CE1523,0)</f>
        <v/>
      </c>
      <c r="AW1523" s="400">
        <f>ROUND(CF1523,0)</f>
        <v/>
      </c>
      <c r="AX1523" s="400">
        <f>ROUND(CG1523,0)</f>
        <v/>
      </c>
      <c r="AY1523" s="400">
        <f>ROUND(CH1523,0)</f>
        <v/>
      </c>
      <c r="AZ1523" s="400">
        <f>ROUND(CI1523,0)</f>
        <v/>
      </c>
      <c r="BA1523" s="400">
        <f>ROUND(CJ1523,0)</f>
        <v/>
      </c>
      <c r="BB1523" s="400">
        <f>ROUND(CK1523,0)</f>
        <v/>
      </c>
      <c r="BC1523" s="400">
        <f>ROUND(CL1523,0)</f>
        <v/>
      </c>
      <c r="BD1523" s="400">
        <f>ROUND(CM1523,0)</f>
        <v/>
      </c>
      <c r="BE1523" s="400" t="n"/>
      <c r="BF1523" s="400" t="n"/>
      <c r="BG1523" s="400" t="n"/>
      <c r="BH1523" s="400" t="n"/>
      <c r="BI1523" s="400" t="n"/>
      <c r="BJ1523" s="400" t="n"/>
      <c r="BK1523" s="400" t="n"/>
      <c r="BL1523" s="400" t="n"/>
      <c r="BM1523" s="400" t="n"/>
      <c r="BN1523" s="400" t="n"/>
      <c r="BO1523" s="400" t="n"/>
      <c r="BP1523" s="400" t="n"/>
      <c r="BQ1523" s="400" t="n"/>
      <c r="BR1523" s="400" t="n"/>
      <c r="BS1523" s="400" t="n"/>
      <c r="BT1523" s="400" t="n"/>
      <c r="BU1523" s="400" t="n"/>
      <c r="BV1523" s="400" t="n"/>
      <c r="BW1523" s="400" t="n"/>
      <c r="BX1523" s="400" t="n"/>
      <c r="BY1523" s="400" t="n"/>
      <c r="BZ1523" s="400" t="n"/>
      <c r="CA1523" s="400" t="n"/>
      <c r="CB1523" s="400" t="n"/>
      <c r="CC1523" s="400" t="n"/>
      <c r="CD1523" s="400" t="n"/>
      <c r="CE1523" s="400" t="n"/>
      <c r="CF1523" s="400" t="n"/>
      <c r="CG1523" s="400" t="n"/>
      <c r="CH1523" s="400" t="n"/>
      <c r="CI1523" s="400" t="n"/>
      <c r="CJ1523" s="400" t="n"/>
      <c r="CK1523" s="400" t="n"/>
      <c r="CL1523" s="400" t="n"/>
      <c r="CM1523" s="400" t="n"/>
      <c r="CN1523" s="400" t="n"/>
      <c r="CO1523" s="400" t="n"/>
      <c r="CP1523" s="400" t="n"/>
      <c r="CQ1523" s="400" t="n"/>
      <c r="CR1523" s="400" t="n"/>
      <c r="CS1523" s="400" t="n"/>
      <c r="CT1523" s="400" t="n"/>
      <c r="CU1523" s="400" t="n"/>
      <c r="CV1523" s="400" t="n"/>
      <c r="CW1523" s="400" t="n"/>
      <c r="CX1523" s="400" t="n"/>
      <c r="CY1523" s="400" t="n"/>
      <c r="CZ1523" s="400" t="n"/>
      <c r="DA1523" s="400" t="n"/>
      <c r="DB1523" s="400" t="n"/>
      <c r="DC1523" s="400" t="n"/>
      <c r="DD1523" s="400" t="n"/>
      <c r="DE1523" s="400" t="n"/>
      <c r="DF1523" s="400" t="n"/>
      <c r="DG1523" s="401" t="n"/>
      <c r="DH1523" s="401" t="n"/>
      <c r="DI1523" s="401" t="n"/>
      <c r="DJ1523" s="401" t="n"/>
      <c r="DK1523" s="401" t="n"/>
      <c r="DL1523" s="401" t="n"/>
      <c r="DM1523" s="401" t="n"/>
      <c r="DN1523" s="401" t="n"/>
      <c r="DO1523" s="401" t="n"/>
      <c r="DP1523" s="401" t="n"/>
      <c r="DQ1523" s="401" t="n"/>
      <c r="DR1523" s="401" t="n"/>
      <c r="DS1523" s="401" t="n"/>
      <c r="DT1523" s="401" t="n"/>
      <c r="DU1523" s="401" t="n"/>
      <c r="DV1523" s="401" t="n"/>
      <c r="DW1523" s="401" t="n"/>
      <c r="DX1523" s="401" t="n"/>
      <c r="DY1523" s="401" t="n"/>
      <c r="DZ1523" s="401" t="n"/>
      <c r="EA1523" s="401" t="n"/>
      <c r="EB1523" s="401" t="n"/>
      <c r="EC1523" s="401" t="n"/>
      <c r="ED1523" s="401" t="n"/>
      <c r="EE1523" s="401" t="n"/>
      <c r="EF1523" s="401" t="n"/>
      <c r="EG1523" s="401" t="n"/>
      <c r="EH1523" s="401" t="n"/>
      <c r="EI1523" s="401" t="n"/>
      <c r="EJ1523" s="401" t="n"/>
      <c r="EK1523" s="401" t="n"/>
      <c r="EL1523" s="401" t="n"/>
      <c r="EM1523" s="401" t="n"/>
      <c r="EN1523" s="401" t="n"/>
      <c r="EO1523" s="401" t="n"/>
      <c r="EP1523" s="401" t="n"/>
      <c r="EQ1523" s="401" t="n"/>
      <c r="ER1523" s="401" t="n"/>
      <c r="ES1523" s="401" t="n"/>
      <c r="ET1523" s="401" t="n"/>
      <c r="EU1523" s="401" t="n"/>
      <c r="EV1523" s="401" t="n"/>
      <c r="EW1523" s="401" t="n"/>
      <c r="EX1523" s="401" t="n"/>
      <c r="EY1523" s="401" t="n"/>
      <c r="EZ1523" s="401" t="n"/>
      <c r="FA1523" s="401" t="n"/>
      <c r="FB1523" s="401" t="n"/>
      <c r="FC1523" s="401" t="n"/>
      <c r="FD1523" s="401" t="n"/>
      <c r="FE1523" s="401" t="n"/>
      <c r="FF1523" s="401" t="n"/>
      <c r="FG1523" s="401" t="n"/>
      <c r="FH1523" s="401" t="n"/>
      <c r="FI1523" s="401" t="n"/>
      <c r="FJ1523" s="401" t="n"/>
      <c r="FK1523" s="401" t="n"/>
      <c r="FL1523" s="401" t="n"/>
      <c r="FM1523" s="401" t="n"/>
      <c r="FN1523" s="401" t="n"/>
      <c r="FO1523" s="401" t="n"/>
      <c r="FP1523" s="401" t="n"/>
      <c r="FQ1523" s="401" t="n"/>
      <c r="FR1523" s="401" t="n"/>
      <c r="FS1523" s="401" t="n"/>
      <c r="FT1523" s="401" t="n"/>
      <c r="FU1523" s="401" t="n"/>
      <c r="FV1523" s="401" t="n"/>
      <c r="FW1523" s="401" t="n"/>
      <c r="FX1523" s="401" t="n"/>
      <c r="FY1523" s="401" t="n"/>
      <c r="FZ1523" s="401" t="n"/>
      <c r="GA1523" s="401" t="n"/>
      <c r="GB1523" s="401" t="n"/>
      <c r="GC1523" s="401" t="n"/>
      <c r="GD1523" s="401" t="n"/>
      <c r="GE1523" s="401" t="n"/>
      <c r="GF1523" s="401" t="n"/>
      <c r="GG1523" s="401" t="n"/>
      <c r="GH1523" s="401" t="n"/>
      <c r="GI1523" s="401" t="n"/>
      <c r="GJ1523" s="401" t="n"/>
      <c r="GK1523" s="401" t="n"/>
      <c r="GL1523" s="401" t="n"/>
      <c r="GM1523" s="401" t="n"/>
      <c r="GN1523" s="401" t="n"/>
      <c r="GO1523" s="401" t="n"/>
      <c r="GP1523" s="401" t="n"/>
      <c r="GQ1523" s="401" t="n"/>
      <c r="GR1523" s="401" t="n"/>
      <c r="GS1523" s="401" t="n"/>
      <c r="GT1523" s="401" t="n"/>
      <c r="GU1523" s="401" t="n"/>
      <c r="GV1523" s="401" t="n"/>
      <c r="GW1523" s="401" t="n"/>
      <c r="GX1523" s="401" t="n">
        <v>0</v>
      </c>
    </row>
    <row r="1524"/>
    <row r="1525">
      <c r="A1525" s="402" t="n">
        <v>50</v>
      </c>
      <c r="B1525" s="402" t="n">
        <v>0</v>
      </c>
      <c r="C1525" s="402" t="n">
        <v>0</v>
      </c>
      <c r="D1525" s="402" t="n">
        <v>1</v>
      </c>
      <c r="E1525" s="402" t="n">
        <v>201</v>
      </c>
      <c r="F1525" s="402">
        <f>ROUND(Source!O1523,O1525)</f>
        <v/>
      </c>
      <c r="G1525" s="402" t="inlineStr">
        <is>
          <t>ПЗ</t>
        </is>
      </c>
      <c r="H1525" s="402" t="inlineStr">
        <is>
          <t>Прямые затраты</t>
        </is>
      </c>
      <c r="I1525" s="402" t="n"/>
      <c r="J1525" s="402" t="n"/>
      <c r="K1525" s="402" t="n">
        <v>201</v>
      </c>
      <c r="L1525" s="402" t="n">
        <v>1</v>
      </c>
      <c r="M1525" s="402" t="n">
        <v>3</v>
      </c>
      <c r="N1525" s="402" t="inlineStr"/>
      <c r="O1525" s="402" t="n">
        <v>0</v>
      </c>
      <c r="P1525" s="402" t="n"/>
      <c r="Q1525" s="402" t="n"/>
      <c r="R1525" s="402" t="n"/>
      <c r="S1525" s="402" t="n"/>
      <c r="T1525" s="402" t="n"/>
      <c r="U1525" s="402" t="n"/>
      <c r="V1525" s="402" t="n"/>
      <c r="W1525" s="402" t="n">
        <v>0</v>
      </c>
      <c r="X1525" s="402" t="n">
        <v>1</v>
      </c>
      <c r="Y1525" s="402" t="n">
        <v>0</v>
      </c>
      <c r="Z1525" s="402" t="n"/>
      <c r="AA1525" s="402" t="n"/>
      <c r="AB1525" s="402" t="n"/>
    </row>
    <row r="1526">
      <c r="A1526" s="402" t="n">
        <v>50</v>
      </c>
      <c r="B1526" s="402" t="n">
        <v>0</v>
      </c>
      <c r="C1526" s="402" t="n">
        <v>0</v>
      </c>
      <c r="D1526" s="402" t="n">
        <v>1</v>
      </c>
      <c r="E1526" s="402" t="n">
        <v>202</v>
      </c>
      <c r="F1526" s="402">
        <f>ROUND(Source!P1523,O1526)</f>
        <v/>
      </c>
      <c r="G1526" s="402" t="inlineStr">
        <is>
          <t>СтМатОб</t>
        </is>
      </c>
      <c r="H1526" s="402" t="inlineStr">
        <is>
          <t>Стоимость материальных ресурсов (всего)</t>
        </is>
      </c>
      <c r="I1526" s="402" t="n"/>
      <c r="J1526" s="402" t="n"/>
      <c r="K1526" s="402" t="n">
        <v>202</v>
      </c>
      <c r="L1526" s="402" t="n">
        <v>2</v>
      </c>
      <c r="M1526" s="402" t="n">
        <v>3</v>
      </c>
      <c r="N1526" s="402" t="inlineStr"/>
      <c r="O1526" s="402" t="n">
        <v>0</v>
      </c>
      <c r="P1526" s="402" t="n"/>
      <c r="Q1526" s="402" t="n"/>
      <c r="R1526" s="402" t="n"/>
      <c r="S1526" s="402" t="n"/>
      <c r="T1526" s="402" t="n"/>
      <c r="U1526" s="402" t="n"/>
      <c r="V1526" s="402" t="n"/>
      <c r="W1526" s="402" t="n">
        <v>0</v>
      </c>
      <c r="X1526" s="402" t="n">
        <v>1</v>
      </c>
      <c r="Y1526" s="402" t="n">
        <v>0</v>
      </c>
      <c r="Z1526" s="402" t="n"/>
      <c r="AA1526" s="402" t="n"/>
      <c r="AB1526" s="402" t="n"/>
    </row>
    <row r="1527">
      <c r="A1527" s="402" t="n">
        <v>50</v>
      </c>
      <c r="B1527" s="402" t="n">
        <v>0</v>
      </c>
      <c r="C1527" s="402" t="n">
        <v>0</v>
      </c>
      <c r="D1527" s="402" t="n">
        <v>1</v>
      </c>
      <c r="E1527" s="402" t="n">
        <v>222</v>
      </c>
      <c r="F1527" s="402">
        <f>ROUND(Source!AO1523,O1527)</f>
        <v/>
      </c>
      <c r="G1527" s="402" t="inlineStr">
        <is>
          <t>СтМатОбЗак</t>
        </is>
      </c>
      <c r="H1527" s="402" t="inlineStr">
        <is>
          <t>Стоимость материалов и оборудования заказчика</t>
        </is>
      </c>
      <c r="I1527" s="402" t="n"/>
      <c r="J1527" s="402" t="n"/>
      <c r="K1527" s="402" t="n">
        <v>222</v>
      </c>
      <c r="L1527" s="402" t="n">
        <v>3</v>
      </c>
      <c r="M1527" s="402" t="n">
        <v>3</v>
      </c>
      <c r="N1527" s="402" t="inlineStr"/>
      <c r="O1527" s="402" t="n">
        <v>0</v>
      </c>
      <c r="P1527" s="402" t="n"/>
      <c r="Q1527" s="402" t="n"/>
      <c r="R1527" s="402" t="n"/>
      <c r="S1527" s="402" t="n"/>
      <c r="T1527" s="402" t="n"/>
      <c r="U1527" s="402" t="n"/>
      <c r="V1527" s="402" t="n"/>
      <c r="W1527" s="402" t="n">
        <v>0</v>
      </c>
      <c r="X1527" s="402" t="n">
        <v>1</v>
      </c>
      <c r="Y1527" s="402" t="n">
        <v>0</v>
      </c>
      <c r="Z1527" s="402" t="n"/>
      <c r="AA1527" s="402" t="n"/>
      <c r="AB1527" s="402" t="n"/>
    </row>
    <row r="1528">
      <c r="A1528" s="402" t="n">
        <v>50</v>
      </c>
      <c r="B1528" s="402" t="n">
        <v>0</v>
      </c>
      <c r="C1528" s="402" t="n">
        <v>0</v>
      </c>
      <c r="D1528" s="402" t="n">
        <v>1</v>
      </c>
      <c r="E1528" s="402" t="n">
        <v>225</v>
      </c>
      <c r="F1528" s="402">
        <f>ROUND(Source!AV1523,O1528)</f>
        <v/>
      </c>
      <c r="G1528" s="402" t="inlineStr">
        <is>
          <t>СтМатОбПод</t>
        </is>
      </c>
      <c r="H1528" s="402" t="inlineStr">
        <is>
          <t>Стоимость материалов и оборудования подрядчика</t>
        </is>
      </c>
      <c r="I1528" s="402" t="n"/>
      <c r="J1528" s="402" t="n"/>
      <c r="K1528" s="402" t="n">
        <v>225</v>
      </c>
      <c r="L1528" s="402" t="n">
        <v>4</v>
      </c>
      <c r="M1528" s="402" t="n">
        <v>3</v>
      </c>
      <c r="N1528" s="402" t="inlineStr"/>
      <c r="O1528" s="402" t="n">
        <v>0</v>
      </c>
      <c r="P1528" s="402" t="n"/>
      <c r="Q1528" s="402" t="n"/>
      <c r="R1528" s="402" t="n"/>
      <c r="S1528" s="402" t="n"/>
      <c r="T1528" s="402" t="n"/>
      <c r="U1528" s="402" t="n"/>
      <c r="V1528" s="402" t="n"/>
      <c r="W1528" s="402" t="n">
        <v>0</v>
      </c>
      <c r="X1528" s="402" t="n">
        <v>1</v>
      </c>
      <c r="Y1528" s="402" t="n">
        <v>0</v>
      </c>
      <c r="Z1528" s="402" t="n"/>
      <c r="AA1528" s="402" t="n"/>
      <c r="AB1528" s="402" t="n"/>
    </row>
    <row r="1529">
      <c r="A1529" s="402" t="n">
        <v>50</v>
      </c>
      <c r="B1529" s="402" t="n">
        <v>0</v>
      </c>
      <c r="C1529" s="402" t="n">
        <v>0</v>
      </c>
      <c r="D1529" s="402" t="n">
        <v>1</v>
      </c>
      <c r="E1529" s="402" t="n">
        <v>226</v>
      </c>
      <c r="F1529" s="402">
        <f>ROUND(Source!AW1523,O1529)</f>
        <v/>
      </c>
      <c r="G1529" s="402" t="inlineStr">
        <is>
          <t>СтМат</t>
        </is>
      </c>
      <c r="H1529" s="402" t="inlineStr">
        <is>
          <t>Стоимость материалов (всего)</t>
        </is>
      </c>
      <c r="I1529" s="402" t="n"/>
      <c r="J1529" s="402" t="n"/>
      <c r="K1529" s="402" t="n">
        <v>226</v>
      </c>
      <c r="L1529" s="402" t="n">
        <v>5</v>
      </c>
      <c r="M1529" s="402" t="n">
        <v>3</v>
      </c>
      <c r="N1529" s="402" t="inlineStr"/>
      <c r="O1529" s="402" t="n">
        <v>0</v>
      </c>
      <c r="P1529" s="402" t="n"/>
      <c r="Q1529" s="402" t="n"/>
      <c r="R1529" s="402" t="n"/>
      <c r="S1529" s="402" t="n"/>
      <c r="T1529" s="402" t="n"/>
      <c r="U1529" s="402" t="n"/>
      <c r="V1529" s="402" t="n"/>
      <c r="W1529" s="402" t="n">
        <v>0</v>
      </c>
      <c r="X1529" s="402" t="n">
        <v>1</v>
      </c>
      <c r="Y1529" s="402" t="n">
        <v>0</v>
      </c>
      <c r="Z1529" s="402" t="n"/>
      <c r="AA1529" s="402" t="n"/>
      <c r="AB1529" s="402" t="n"/>
    </row>
    <row r="1530">
      <c r="A1530" s="402" t="n">
        <v>50</v>
      </c>
      <c r="B1530" s="402" t="n">
        <v>0</v>
      </c>
      <c r="C1530" s="402" t="n">
        <v>0</v>
      </c>
      <c r="D1530" s="402" t="n">
        <v>1</v>
      </c>
      <c r="E1530" s="402" t="n">
        <v>227</v>
      </c>
      <c r="F1530" s="402">
        <f>ROUND(Source!AX1523,O1530)</f>
        <v/>
      </c>
      <c r="G1530" s="402" t="inlineStr">
        <is>
          <t>СтМатЗак</t>
        </is>
      </c>
      <c r="H1530" s="402" t="inlineStr">
        <is>
          <t>Стоимость материалов заказчика</t>
        </is>
      </c>
      <c r="I1530" s="402" t="n"/>
      <c r="J1530" s="402" t="n"/>
      <c r="K1530" s="402" t="n">
        <v>227</v>
      </c>
      <c r="L1530" s="402" t="n">
        <v>6</v>
      </c>
      <c r="M1530" s="402" t="n">
        <v>3</v>
      </c>
      <c r="N1530" s="402" t="inlineStr"/>
      <c r="O1530" s="402" t="n">
        <v>0</v>
      </c>
      <c r="P1530" s="402" t="n"/>
      <c r="Q1530" s="402" t="n"/>
      <c r="R1530" s="402" t="n"/>
      <c r="S1530" s="402" t="n"/>
      <c r="T1530" s="402" t="n"/>
      <c r="U1530" s="402" t="n"/>
      <c r="V1530" s="402" t="n"/>
      <c r="W1530" s="402" t="n">
        <v>0</v>
      </c>
      <c r="X1530" s="402" t="n">
        <v>1</v>
      </c>
      <c r="Y1530" s="402" t="n">
        <v>0</v>
      </c>
      <c r="Z1530" s="402" t="n"/>
      <c r="AA1530" s="402" t="n"/>
      <c r="AB1530" s="402" t="n"/>
    </row>
    <row r="1531">
      <c r="A1531" s="402" t="n">
        <v>50</v>
      </c>
      <c r="B1531" s="402" t="n">
        <v>0</v>
      </c>
      <c r="C1531" s="402" t="n">
        <v>0</v>
      </c>
      <c r="D1531" s="402" t="n">
        <v>1</v>
      </c>
      <c r="E1531" s="402" t="n">
        <v>228</v>
      </c>
      <c r="F1531" s="402">
        <f>ROUND(Source!AY1523,O1531)</f>
        <v/>
      </c>
      <c r="G1531" s="402" t="inlineStr">
        <is>
          <t>СтМатПод</t>
        </is>
      </c>
      <c r="H1531" s="402" t="inlineStr">
        <is>
          <t>Стоимость материалов подрядчика</t>
        </is>
      </c>
      <c r="I1531" s="402" t="n"/>
      <c r="J1531" s="402" t="n"/>
      <c r="K1531" s="402" t="n">
        <v>228</v>
      </c>
      <c r="L1531" s="402" t="n">
        <v>7</v>
      </c>
      <c r="M1531" s="402" t="n">
        <v>3</v>
      </c>
      <c r="N1531" s="402" t="inlineStr"/>
      <c r="O1531" s="402" t="n">
        <v>0</v>
      </c>
      <c r="P1531" s="402" t="n"/>
      <c r="Q1531" s="402" t="n"/>
      <c r="R1531" s="402" t="n"/>
      <c r="S1531" s="402" t="n"/>
      <c r="T1531" s="402" t="n"/>
      <c r="U1531" s="402" t="n"/>
      <c r="V1531" s="402" t="n"/>
      <c r="W1531" s="402" t="n">
        <v>0</v>
      </c>
      <c r="X1531" s="402" t="n">
        <v>1</v>
      </c>
      <c r="Y1531" s="402" t="n">
        <v>0</v>
      </c>
      <c r="Z1531" s="402" t="n"/>
      <c r="AA1531" s="402" t="n"/>
      <c r="AB1531" s="402" t="n"/>
    </row>
    <row r="1532">
      <c r="A1532" s="402" t="n">
        <v>50</v>
      </c>
      <c r="B1532" s="402" t="n">
        <v>0</v>
      </c>
      <c r="C1532" s="402" t="n">
        <v>0</v>
      </c>
      <c r="D1532" s="402" t="n">
        <v>1</v>
      </c>
      <c r="E1532" s="402" t="n">
        <v>216</v>
      </c>
      <c r="F1532" s="402">
        <f>ROUND(Source!AP1523,O1532)</f>
        <v/>
      </c>
      <c r="G1532" s="402" t="inlineStr">
        <is>
          <t>Оборуд</t>
        </is>
      </c>
      <c r="H1532" s="402" t="inlineStr">
        <is>
          <t>Стоимость оборудования (всего)</t>
        </is>
      </c>
      <c r="I1532" s="402" t="n"/>
      <c r="J1532" s="402" t="n"/>
      <c r="K1532" s="402" t="n">
        <v>216</v>
      </c>
      <c r="L1532" s="402" t="n">
        <v>8</v>
      </c>
      <c r="M1532" s="402" t="n">
        <v>3</v>
      </c>
      <c r="N1532" s="402" t="inlineStr"/>
      <c r="O1532" s="402" t="n">
        <v>0</v>
      </c>
      <c r="P1532" s="402" t="n"/>
      <c r="Q1532" s="402" t="n"/>
      <c r="R1532" s="402" t="n"/>
      <c r="S1532" s="402" t="n"/>
      <c r="T1532" s="402" t="n"/>
      <c r="U1532" s="402" t="n"/>
      <c r="V1532" s="402" t="n"/>
      <c r="W1532" s="402" t="n">
        <v>0</v>
      </c>
      <c r="X1532" s="402" t="n">
        <v>1</v>
      </c>
      <c r="Y1532" s="402" t="n">
        <v>0</v>
      </c>
      <c r="Z1532" s="402" t="n"/>
      <c r="AA1532" s="402" t="n"/>
      <c r="AB1532" s="402" t="n"/>
    </row>
    <row r="1533">
      <c r="A1533" s="402" t="n">
        <v>50</v>
      </c>
      <c r="B1533" s="402" t="n">
        <v>0</v>
      </c>
      <c r="C1533" s="402" t="n">
        <v>0</v>
      </c>
      <c r="D1533" s="402" t="n">
        <v>1</v>
      </c>
      <c r="E1533" s="402" t="n">
        <v>223</v>
      </c>
      <c r="F1533" s="402">
        <f>ROUND(Source!AQ1523,O1533)</f>
        <v/>
      </c>
      <c r="G1533" s="402" t="inlineStr">
        <is>
          <t>ОборудЗак</t>
        </is>
      </c>
      <c r="H1533" s="402" t="inlineStr">
        <is>
          <t>Стоимость оборудования заказчика</t>
        </is>
      </c>
      <c r="I1533" s="402" t="n"/>
      <c r="J1533" s="402" t="n"/>
      <c r="K1533" s="402" t="n">
        <v>223</v>
      </c>
      <c r="L1533" s="402" t="n">
        <v>9</v>
      </c>
      <c r="M1533" s="402" t="n">
        <v>3</v>
      </c>
      <c r="N1533" s="402" t="inlineStr"/>
      <c r="O1533" s="402" t="n">
        <v>0</v>
      </c>
      <c r="P1533" s="402" t="n"/>
      <c r="Q1533" s="402" t="n"/>
      <c r="R1533" s="402" t="n"/>
      <c r="S1533" s="402" t="n"/>
      <c r="T1533" s="402" t="n"/>
      <c r="U1533" s="402" t="n"/>
      <c r="V1533" s="402" t="n"/>
      <c r="W1533" s="402" t="n">
        <v>0</v>
      </c>
      <c r="X1533" s="402" t="n">
        <v>1</v>
      </c>
      <c r="Y1533" s="402" t="n">
        <v>0</v>
      </c>
      <c r="Z1533" s="402" t="n"/>
      <c r="AA1533" s="402" t="n"/>
      <c r="AB1533" s="402" t="n"/>
    </row>
    <row r="1534">
      <c r="A1534" s="402" t="n">
        <v>50</v>
      </c>
      <c r="B1534" s="402" t="n">
        <v>0</v>
      </c>
      <c r="C1534" s="402" t="n">
        <v>0</v>
      </c>
      <c r="D1534" s="402" t="n">
        <v>1</v>
      </c>
      <c r="E1534" s="402" t="n">
        <v>229</v>
      </c>
      <c r="F1534" s="402">
        <f>ROUND(Source!AZ1523,O1534)</f>
        <v/>
      </c>
      <c r="G1534" s="402" t="inlineStr">
        <is>
          <t>ОборудПод</t>
        </is>
      </c>
      <c r="H1534" s="402" t="inlineStr">
        <is>
          <t>Стоимость оборудования подрядчика</t>
        </is>
      </c>
      <c r="I1534" s="402" t="n"/>
      <c r="J1534" s="402" t="n"/>
      <c r="K1534" s="402" t="n">
        <v>229</v>
      </c>
      <c r="L1534" s="402" t="n">
        <v>10</v>
      </c>
      <c r="M1534" s="402" t="n">
        <v>3</v>
      </c>
      <c r="N1534" s="402" t="inlineStr"/>
      <c r="O1534" s="402" t="n">
        <v>0</v>
      </c>
      <c r="P1534" s="402" t="n"/>
      <c r="Q1534" s="402" t="n"/>
      <c r="R1534" s="402" t="n"/>
      <c r="S1534" s="402" t="n"/>
      <c r="T1534" s="402" t="n"/>
      <c r="U1534" s="402" t="n"/>
      <c r="V1534" s="402" t="n"/>
      <c r="W1534" s="402" t="n">
        <v>0</v>
      </c>
      <c r="X1534" s="402" t="n">
        <v>1</v>
      </c>
      <c r="Y1534" s="402" t="n">
        <v>0</v>
      </c>
      <c r="Z1534" s="402" t="n"/>
      <c r="AA1534" s="402" t="n"/>
      <c r="AB1534" s="402" t="n"/>
    </row>
    <row r="1535">
      <c r="A1535" s="402" t="n">
        <v>50</v>
      </c>
      <c r="B1535" s="402" t="n">
        <v>0</v>
      </c>
      <c r="C1535" s="402" t="n">
        <v>0</v>
      </c>
      <c r="D1535" s="402" t="n">
        <v>1</v>
      </c>
      <c r="E1535" s="402" t="n">
        <v>203</v>
      </c>
      <c r="F1535" s="402">
        <f>ROUND(Source!Q1523,O1535)</f>
        <v/>
      </c>
      <c r="G1535" s="402" t="inlineStr">
        <is>
          <t>ЭММ</t>
        </is>
      </c>
      <c r="H1535" s="402" t="inlineStr">
        <is>
          <t>Эксплуатация машин</t>
        </is>
      </c>
      <c r="I1535" s="402" t="n"/>
      <c r="J1535" s="402" t="n"/>
      <c r="K1535" s="402" t="n">
        <v>203</v>
      </c>
      <c r="L1535" s="402" t="n">
        <v>11</v>
      </c>
      <c r="M1535" s="402" t="n">
        <v>3</v>
      </c>
      <c r="N1535" s="402" t="inlineStr"/>
      <c r="O1535" s="402" t="n">
        <v>0</v>
      </c>
      <c r="P1535" s="402" t="n"/>
      <c r="Q1535" s="402" t="n"/>
      <c r="R1535" s="402" t="n"/>
      <c r="S1535" s="402" t="n"/>
      <c r="T1535" s="402" t="n"/>
      <c r="U1535" s="402" t="n"/>
      <c r="V1535" s="402" t="n"/>
      <c r="W1535" s="402" t="n">
        <v>0</v>
      </c>
      <c r="X1535" s="402" t="n">
        <v>1</v>
      </c>
      <c r="Y1535" s="402" t="n">
        <v>0</v>
      </c>
      <c r="Z1535" s="402" t="n"/>
      <c r="AA1535" s="402" t="n"/>
      <c r="AB1535" s="402" t="n"/>
    </row>
    <row r="1536">
      <c r="A1536" s="402" t="n">
        <v>50</v>
      </c>
      <c r="B1536" s="402" t="n">
        <v>0</v>
      </c>
      <c r="C1536" s="402" t="n">
        <v>0</v>
      </c>
      <c r="D1536" s="402" t="n">
        <v>1</v>
      </c>
      <c r="E1536" s="402" t="n">
        <v>231</v>
      </c>
      <c r="F1536" s="402">
        <f>ROUND(Source!BB1523,O1536)</f>
        <v/>
      </c>
      <c r="G1536" s="402" t="inlineStr">
        <is>
          <t>ЭММсНРиСП</t>
        </is>
      </c>
      <c r="H1536" s="402" t="inlineStr">
        <is>
          <t>Эксплуатация машин по ТСН-2001.16</t>
        </is>
      </c>
      <c r="I1536" s="402" t="n"/>
      <c r="J1536" s="402" t="n"/>
      <c r="K1536" s="402" t="n">
        <v>231</v>
      </c>
      <c r="L1536" s="402" t="n">
        <v>12</v>
      </c>
      <c r="M1536" s="402" t="n">
        <v>3</v>
      </c>
      <c r="N1536" s="402" t="inlineStr"/>
      <c r="O1536" s="402" t="n">
        <v>0</v>
      </c>
      <c r="P1536" s="402" t="n"/>
      <c r="Q1536" s="402" t="n"/>
      <c r="R1536" s="402" t="n"/>
      <c r="S1536" s="402" t="n"/>
      <c r="T1536" s="402" t="n"/>
      <c r="U1536" s="402" t="n"/>
      <c r="V1536" s="402" t="n"/>
      <c r="W1536" s="402" t="n">
        <v>0</v>
      </c>
      <c r="X1536" s="402" t="n">
        <v>1</v>
      </c>
      <c r="Y1536" s="402" t="n">
        <v>0</v>
      </c>
      <c r="Z1536" s="402" t="n"/>
      <c r="AA1536" s="402" t="n"/>
      <c r="AB1536" s="402" t="n"/>
    </row>
    <row r="1537">
      <c r="A1537" s="402" t="n">
        <v>50</v>
      </c>
      <c r="B1537" s="402" t="n">
        <v>0</v>
      </c>
      <c r="C1537" s="402" t="n">
        <v>0</v>
      </c>
      <c r="D1537" s="402" t="n">
        <v>1</v>
      </c>
      <c r="E1537" s="402" t="n">
        <v>204</v>
      </c>
      <c r="F1537" s="402">
        <f>ROUND(Source!R1523,O1537)</f>
        <v/>
      </c>
      <c r="G1537" s="402" t="inlineStr">
        <is>
          <t>ЗПМ</t>
        </is>
      </c>
      <c r="H1537" s="402" t="inlineStr">
        <is>
          <t>ЗП машинистов</t>
        </is>
      </c>
      <c r="I1537" s="402" t="n"/>
      <c r="J1537" s="402" t="n"/>
      <c r="K1537" s="402" t="n">
        <v>204</v>
      </c>
      <c r="L1537" s="402" t="n">
        <v>13</v>
      </c>
      <c r="M1537" s="402" t="n">
        <v>3</v>
      </c>
      <c r="N1537" s="402" t="inlineStr"/>
      <c r="O1537" s="402" t="n">
        <v>0</v>
      </c>
      <c r="P1537" s="402" t="n"/>
      <c r="Q1537" s="402" t="n"/>
      <c r="R1537" s="402" t="n"/>
      <c r="S1537" s="402" t="n"/>
      <c r="T1537" s="402" t="n"/>
      <c r="U1537" s="402" t="n"/>
      <c r="V1537" s="402" t="n"/>
      <c r="W1537" s="402" t="n">
        <v>0</v>
      </c>
      <c r="X1537" s="402" t="n">
        <v>1</v>
      </c>
      <c r="Y1537" s="402" t="n">
        <v>0</v>
      </c>
      <c r="Z1537" s="402" t="n"/>
      <c r="AA1537" s="402" t="n"/>
      <c r="AB1537" s="402" t="n"/>
    </row>
    <row r="1538">
      <c r="A1538" s="402" t="n">
        <v>50</v>
      </c>
      <c r="B1538" s="402" t="n">
        <v>0</v>
      </c>
      <c r="C1538" s="402" t="n">
        <v>0</v>
      </c>
      <c r="D1538" s="402" t="n">
        <v>1</v>
      </c>
      <c r="E1538" s="402" t="n">
        <v>205</v>
      </c>
      <c r="F1538" s="402">
        <f>ROUND(Source!S1523,O1538)</f>
        <v/>
      </c>
      <c r="G1538" s="402" t="inlineStr">
        <is>
          <t>ОЗП</t>
        </is>
      </c>
      <c r="H1538" s="402" t="inlineStr">
        <is>
          <t>Основная ЗП рабочих</t>
        </is>
      </c>
      <c r="I1538" s="402" t="n"/>
      <c r="J1538" s="402" t="n"/>
      <c r="K1538" s="402" t="n">
        <v>205</v>
      </c>
      <c r="L1538" s="402" t="n">
        <v>14</v>
      </c>
      <c r="M1538" s="402" t="n">
        <v>3</v>
      </c>
      <c r="N1538" s="402" t="inlineStr"/>
      <c r="O1538" s="402" t="n">
        <v>0</v>
      </c>
      <c r="P1538" s="402" t="n"/>
      <c r="Q1538" s="402" t="n"/>
      <c r="R1538" s="402" t="n"/>
      <c r="S1538" s="402" t="n"/>
      <c r="T1538" s="402" t="n"/>
      <c r="U1538" s="402" t="n"/>
      <c r="V1538" s="402" t="n"/>
      <c r="W1538" s="402" t="n">
        <v>0</v>
      </c>
      <c r="X1538" s="402" t="n">
        <v>1</v>
      </c>
      <c r="Y1538" s="402" t="n">
        <v>0</v>
      </c>
      <c r="Z1538" s="402" t="n"/>
      <c r="AA1538" s="402" t="n"/>
      <c r="AB1538" s="402" t="n"/>
    </row>
    <row r="1539">
      <c r="A1539" s="402" t="n">
        <v>50</v>
      </c>
      <c r="B1539" s="402" t="n">
        <v>0</v>
      </c>
      <c r="C1539" s="402" t="n">
        <v>0</v>
      </c>
      <c r="D1539" s="402" t="n">
        <v>1</v>
      </c>
      <c r="E1539" s="402" t="n">
        <v>232</v>
      </c>
      <c r="F1539" s="402">
        <f>ROUND(Source!BC1523,O1539)</f>
        <v/>
      </c>
      <c r="G1539" s="402" t="inlineStr">
        <is>
          <t>ОЗПсНРиСП</t>
        </is>
      </c>
      <c r="H1539" s="402" t="inlineStr">
        <is>
          <t>Основная ЗП рабочих по ТСН-2001.16</t>
        </is>
      </c>
      <c r="I1539" s="402" t="n"/>
      <c r="J1539" s="402" t="n"/>
      <c r="K1539" s="402" t="n">
        <v>232</v>
      </c>
      <c r="L1539" s="402" t="n">
        <v>15</v>
      </c>
      <c r="M1539" s="402" t="n">
        <v>3</v>
      </c>
      <c r="N1539" s="402" t="inlineStr"/>
      <c r="O1539" s="402" t="n">
        <v>0</v>
      </c>
      <c r="P1539" s="402" t="n"/>
      <c r="Q1539" s="402" t="n"/>
      <c r="R1539" s="402" t="n"/>
      <c r="S1539" s="402" t="n"/>
      <c r="T1539" s="402" t="n"/>
      <c r="U1539" s="402" t="n"/>
      <c r="V1539" s="402" t="n"/>
      <c r="W1539" s="402" t="n">
        <v>0</v>
      </c>
      <c r="X1539" s="402" t="n">
        <v>1</v>
      </c>
      <c r="Y1539" s="402" t="n">
        <v>0</v>
      </c>
      <c r="Z1539" s="402" t="n"/>
      <c r="AA1539" s="402" t="n"/>
      <c r="AB1539" s="402" t="n"/>
    </row>
    <row r="1540">
      <c r="A1540" s="402" t="n">
        <v>50</v>
      </c>
      <c r="B1540" s="402" t="n">
        <v>0</v>
      </c>
      <c r="C1540" s="402" t="n">
        <v>0</v>
      </c>
      <c r="D1540" s="402" t="n">
        <v>1</v>
      </c>
      <c r="E1540" s="402" t="n">
        <v>214</v>
      </c>
      <c r="F1540" s="402">
        <f>ROUND(Source!AS1523,O1540)</f>
        <v/>
      </c>
      <c r="G1540" s="402" t="inlineStr">
        <is>
          <t>Строит</t>
        </is>
      </c>
      <c r="H1540" s="402" t="inlineStr">
        <is>
          <t>Строительные работы с НР и СП</t>
        </is>
      </c>
      <c r="I1540" s="402" t="n"/>
      <c r="J1540" s="402" t="n"/>
      <c r="K1540" s="402" t="n">
        <v>214</v>
      </c>
      <c r="L1540" s="402" t="n">
        <v>16</v>
      </c>
      <c r="M1540" s="402" t="n">
        <v>3</v>
      </c>
      <c r="N1540" s="402" t="inlineStr"/>
      <c r="O1540" s="402" t="n">
        <v>0</v>
      </c>
      <c r="P1540" s="402" t="n"/>
      <c r="Q1540" s="402" t="n"/>
      <c r="R1540" s="402" t="n"/>
      <c r="S1540" s="402" t="n"/>
      <c r="T1540" s="402" t="n"/>
      <c r="U1540" s="402" t="n"/>
      <c r="V1540" s="402" t="n"/>
      <c r="W1540" s="402" t="n">
        <v>0</v>
      </c>
      <c r="X1540" s="402" t="n">
        <v>1</v>
      </c>
      <c r="Y1540" s="402" t="n">
        <v>0</v>
      </c>
      <c r="Z1540" s="402" t="n"/>
      <c r="AA1540" s="402" t="n"/>
      <c r="AB1540" s="402" t="n"/>
    </row>
    <row r="1541">
      <c r="A1541" s="402" t="n">
        <v>50</v>
      </c>
      <c r="B1541" s="402" t="n">
        <v>0</v>
      </c>
      <c r="C1541" s="402" t="n">
        <v>0</v>
      </c>
      <c r="D1541" s="402" t="n">
        <v>1</v>
      </c>
      <c r="E1541" s="402" t="n">
        <v>215</v>
      </c>
      <c r="F1541" s="402">
        <f>ROUND(Source!AT1523,O1541)</f>
        <v/>
      </c>
      <c r="G1541" s="402" t="inlineStr">
        <is>
          <t>Монтаж</t>
        </is>
      </c>
      <c r="H1541" s="402" t="inlineStr">
        <is>
          <t>Монтажные работы с НР и СП</t>
        </is>
      </c>
      <c r="I1541" s="402" t="n"/>
      <c r="J1541" s="402" t="n"/>
      <c r="K1541" s="402" t="n">
        <v>215</v>
      </c>
      <c r="L1541" s="402" t="n">
        <v>17</v>
      </c>
      <c r="M1541" s="402" t="n">
        <v>3</v>
      </c>
      <c r="N1541" s="402" t="inlineStr"/>
      <c r="O1541" s="402" t="n">
        <v>0</v>
      </c>
      <c r="P1541" s="402" t="n"/>
      <c r="Q1541" s="402" t="n"/>
      <c r="R1541" s="402" t="n"/>
      <c r="S1541" s="402" t="n"/>
      <c r="T1541" s="402" t="n"/>
      <c r="U1541" s="402" t="n"/>
      <c r="V1541" s="402" t="n"/>
      <c r="W1541" s="402" t="n">
        <v>0</v>
      </c>
      <c r="X1541" s="402" t="n">
        <v>1</v>
      </c>
      <c r="Y1541" s="402" t="n">
        <v>0</v>
      </c>
      <c r="Z1541" s="402" t="n"/>
      <c r="AA1541" s="402" t="n"/>
      <c r="AB1541" s="402" t="n"/>
    </row>
    <row r="1542">
      <c r="A1542" s="402" t="n">
        <v>50</v>
      </c>
      <c r="B1542" s="402" t="n">
        <v>0</v>
      </c>
      <c r="C1542" s="402" t="n">
        <v>0</v>
      </c>
      <c r="D1542" s="402" t="n">
        <v>1</v>
      </c>
      <c r="E1542" s="402" t="n">
        <v>217</v>
      </c>
      <c r="F1542" s="402">
        <f>ROUND(Source!AU1523,O1542)</f>
        <v/>
      </c>
      <c r="G1542" s="402" t="inlineStr">
        <is>
          <t>Прочие</t>
        </is>
      </c>
      <c r="H1542" s="402" t="inlineStr">
        <is>
          <t>Прочие работы с НР и СП</t>
        </is>
      </c>
      <c r="I1542" s="402" t="n"/>
      <c r="J1542" s="402" t="n"/>
      <c r="K1542" s="402" t="n">
        <v>217</v>
      </c>
      <c r="L1542" s="402" t="n">
        <v>18</v>
      </c>
      <c r="M1542" s="402" t="n">
        <v>3</v>
      </c>
      <c r="N1542" s="402" t="inlineStr"/>
      <c r="O1542" s="402" t="n">
        <v>0</v>
      </c>
      <c r="P1542" s="402" t="n"/>
      <c r="Q1542" s="402" t="n"/>
      <c r="R1542" s="402" t="n"/>
      <c r="S1542" s="402" t="n"/>
      <c r="T1542" s="402" t="n"/>
      <c r="U1542" s="402" t="n"/>
      <c r="V1542" s="402" t="n"/>
      <c r="W1542" s="402" t="n">
        <v>0</v>
      </c>
      <c r="X1542" s="402" t="n">
        <v>1</v>
      </c>
      <c r="Y1542" s="402" t="n">
        <v>0</v>
      </c>
      <c r="Z1542" s="402" t="n"/>
      <c r="AA1542" s="402" t="n"/>
      <c r="AB1542" s="402" t="n"/>
    </row>
    <row r="1543">
      <c r="A1543" s="402" t="n">
        <v>50</v>
      </c>
      <c r="B1543" s="402" t="n">
        <v>0</v>
      </c>
      <c r="C1543" s="402" t="n">
        <v>0</v>
      </c>
      <c r="D1543" s="402" t="n">
        <v>1</v>
      </c>
      <c r="E1543" s="402" t="n">
        <v>230</v>
      </c>
      <c r="F1543" s="402">
        <f>ROUND(Source!BA1523,O1543)</f>
        <v/>
      </c>
      <c r="G1543" s="402" t="inlineStr">
        <is>
          <t>ПрочиеЗатр</t>
        </is>
      </c>
      <c r="H1543" s="402" t="inlineStr">
        <is>
          <t>Прочие затраты по ТСН-2001.16</t>
        </is>
      </c>
      <c r="I1543" s="402" t="n"/>
      <c r="J1543" s="402" t="n"/>
      <c r="K1543" s="402" t="n">
        <v>230</v>
      </c>
      <c r="L1543" s="402" t="n">
        <v>19</v>
      </c>
      <c r="M1543" s="402" t="n">
        <v>3</v>
      </c>
      <c r="N1543" s="402" t="inlineStr"/>
      <c r="O1543" s="402" t="n">
        <v>0</v>
      </c>
      <c r="P1543" s="402" t="n"/>
      <c r="Q1543" s="402" t="n"/>
      <c r="R1543" s="402" t="n"/>
      <c r="S1543" s="402" t="n"/>
      <c r="T1543" s="402" t="n"/>
      <c r="U1543" s="402" t="n"/>
      <c r="V1543" s="402" t="n"/>
      <c r="W1543" s="402" t="n">
        <v>0</v>
      </c>
      <c r="X1543" s="402" t="n">
        <v>1</v>
      </c>
      <c r="Y1543" s="402" t="n">
        <v>0</v>
      </c>
      <c r="Z1543" s="402" t="n"/>
      <c r="AA1543" s="402" t="n"/>
      <c r="AB1543" s="402" t="n"/>
    </row>
    <row r="1544">
      <c r="A1544" s="402" t="n">
        <v>50</v>
      </c>
      <c r="B1544" s="402" t="n">
        <v>0</v>
      </c>
      <c r="C1544" s="402" t="n">
        <v>0</v>
      </c>
      <c r="D1544" s="402" t="n">
        <v>1</v>
      </c>
      <c r="E1544" s="402" t="n">
        <v>206</v>
      </c>
      <c r="F1544" s="402">
        <f>ROUND(Source!T1523,O1544)</f>
        <v/>
      </c>
      <c r="G1544" s="402" t="inlineStr">
        <is>
          <t>ВозврМат</t>
        </is>
      </c>
      <c r="H1544" s="402" t="inlineStr">
        <is>
          <t>Возврат материалов</t>
        </is>
      </c>
      <c r="I1544" s="402" t="n"/>
      <c r="J1544" s="402" t="n"/>
      <c r="K1544" s="402" t="n">
        <v>206</v>
      </c>
      <c r="L1544" s="402" t="n">
        <v>20</v>
      </c>
      <c r="M1544" s="402" t="n">
        <v>3</v>
      </c>
      <c r="N1544" s="402" t="inlineStr"/>
      <c r="O1544" s="402" t="n">
        <v>0</v>
      </c>
      <c r="P1544" s="402" t="n"/>
      <c r="Q1544" s="402" t="n"/>
      <c r="R1544" s="402" t="n"/>
      <c r="S1544" s="402" t="n"/>
      <c r="T1544" s="402" t="n"/>
      <c r="U1544" s="402" t="n"/>
      <c r="V1544" s="402" t="n"/>
      <c r="W1544" s="402" t="n">
        <v>0</v>
      </c>
      <c r="X1544" s="402" t="n">
        <v>1</v>
      </c>
      <c r="Y1544" s="402" t="n">
        <v>0</v>
      </c>
      <c r="Z1544" s="402" t="n"/>
      <c r="AA1544" s="402" t="n"/>
      <c r="AB1544" s="402" t="n"/>
    </row>
    <row r="1545">
      <c r="A1545" s="402" t="n">
        <v>50</v>
      </c>
      <c r="B1545" s="402" t="n">
        <v>0</v>
      </c>
      <c r="C1545" s="402" t="n">
        <v>0</v>
      </c>
      <c r="D1545" s="402" t="n">
        <v>1</v>
      </c>
      <c r="E1545" s="402" t="n">
        <v>207</v>
      </c>
      <c r="F1545" s="402">
        <f>ROUND(Source!U1523,O1545)</f>
        <v/>
      </c>
      <c r="G1545" s="402" t="inlineStr">
        <is>
          <t>ТрудСтр</t>
        </is>
      </c>
      <c r="H1545" s="402" t="inlineStr">
        <is>
          <t>Трудозатраты строителей</t>
        </is>
      </c>
      <c r="I1545" s="402" t="n"/>
      <c r="J1545" s="402" t="n"/>
      <c r="K1545" s="402" t="n">
        <v>207</v>
      </c>
      <c r="L1545" s="402" t="n">
        <v>21</v>
      </c>
      <c r="M1545" s="402" t="n">
        <v>3</v>
      </c>
      <c r="N1545" s="402" t="inlineStr"/>
      <c r="O1545" s="402" t="n">
        <v>7</v>
      </c>
      <c r="P1545" s="402" t="n"/>
      <c r="Q1545" s="402" t="n"/>
      <c r="R1545" s="402" t="n"/>
      <c r="S1545" s="402" t="n"/>
      <c r="T1545" s="402" t="n"/>
      <c r="U1545" s="402" t="n"/>
      <c r="V1545" s="402" t="n"/>
      <c r="W1545" s="402" t="n">
        <v>0</v>
      </c>
      <c r="X1545" s="402" t="n">
        <v>1</v>
      </c>
      <c r="Y1545" s="402" t="n">
        <v>0</v>
      </c>
      <c r="Z1545" s="402" t="n"/>
      <c r="AA1545" s="402" t="n"/>
      <c r="AB1545" s="402" t="n"/>
    </row>
    <row r="1546">
      <c r="A1546" s="402" t="n">
        <v>50</v>
      </c>
      <c r="B1546" s="402" t="n">
        <v>0</v>
      </c>
      <c r="C1546" s="402" t="n">
        <v>0</v>
      </c>
      <c r="D1546" s="402" t="n">
        <v>1</v>
      </c>
      <c r="E1546" s="402" t="n">
        <v>208</v>
      </c>
      <c r="F1546" s="402">
        <f>ROUND(Source!V1523,O1546)</f>
        <v/>
      </c>
      <c r="G1546" s="402" t="inlineStr">
        <is>
          <t>ТрудМаш</t>
        </is>
      </c>
      <c r="H1546" s="402" t="inlineStr">
        <is>
          <t>Трудозатраты машинистов</t>
        </is>
      </c>
      <c r="I1546" s="402" t="n"/>
      <c r="J1546" s="402" t="n"/>
      <c r="K1546" s="402" t="n">
        <v>208</v>
      </c>
      <c r="L1546" s="402" t="n">
        <v>22</v>
      </c>
      <c r="M1546" s="402" t="n">
        <v>3</v>
      </c>
      <c r="N1546" s="402" t="inlineStr"/>
      <c r="O1546" s="402" t="n">
        <v>7</v>
      </c>
      <c r="P1546" s="402" t="n"/>
      <c r="Q1546" s="402" t="n"/>
      <c r="R1546" s="402" t="n"/>
      <c r="S1546" s="402" t="n"/>
      <c r="T1546" s="402" t="n"/>
      <c r="U1546" s="402" t="n"/>
      <c r="V1546" s="402" t="n"/>
      <c r="W1546" s="402" t="n">
        <v>0</v>
      </c>
      <c r="X1546" s="402" t="n">
        <v>1</v>
      </c>
      <c r="Y1546" s="402" t="n">
        <v>0</v>
      </c>
      <c r="Z1546" s="402" t="n"/>
      <c r="AA1546" s="402" t="n"/>
      <c r="AB1546" s="402" t="n"/>
    </row>
    <row r="1547">
      <c r="A1547" s="402" t="n">
        <v>50</v>
      </c>
      <c r="B1547" s="402" t="n">
        <v>0</v>
      </c>
      <c r="C1547" s="402" t="n">
        <v>0</v>
      </c>
      <c r="D1547" s="402" t="n">
        <v>1</v>
      </c>
      <c r="E1547" s="402" t="n">
        <v>209</v>
      </c>
      <c r="F1547" s="402">
        <f>ROUND(Source!W1523,O1547)</f>
        <v/>
      </c>
      <c r="G1547" s="402" t="inlineStr">
        <is>
          <t>ТранспМат</t>
        </is>
      </c>
      <c r="H1547" s="402" t="inlineStr">
        <is>
          <t>Транспорт материалов</t>
        </is>
      </c>
      <c r="I1547" s="402" t="n"/>
      <c r="J1547" s="402" t="n"/>
      <c r="K1547" s="402" t="n">
        <v>209</v>
      </c>
      <c r="L1547" s="402" t="n">
        <v>23</v>
      </c>
      <c r="M1547" s="402" t="n">
        <v>3</v>
      </c>
      <c r="N1547" s="402" t="inlineStr"/>
      <c r="O1547" s="402" t="n">
        <v>0</v>
      </c>
      <c r="P1547" s="402" t="n"/>
      <c r="Q1547" s="402" t="n"/>
      <c r="R1547" s="402" t="n"/>
      <c r="S1547" s="402" t="n"/>
      <c r="T1547" s="402" t="n"/>
      <c r="U1547" s="402" t="n"/>
      <c r="V1547" s="402" t="n"/>
      <c r="W1547" s="402" t="n">
        <v>0</v>
      </c>
      <c r="X1547" s="402" t="n">
        <v>1</v>
      </c>
      <c r="Y1547" s="402" t="n">
        <v>0</v>
      </c>
      <c r="Z1547" s="402" t="n"/>
      <c r="AA1547" s="402" t="n"/>
      <c r="AB1547" s="402" t="n"/>
    </row>
    <row r="1548">
      <c r="A1548" s="402" t="n">
        <v>50</v>
      </c>
      <c r="B1548" s="402" t="n">
        <v>0</v>
      </c>
      <c r="C1548" s="402" t="n">
        <v>0</v>
      </c>
      <c r="D1548" s="402" t="n">
        <v>1</v>
      </c>
      <c r="E1548" s="402" t="n">
        <v>233</v>
      </c>
      <c r="F1548" s="402">
        <f>ROUND(Source!BD1523,O1548)</f>
        <v/>
      </c>
      <c r="G1548" s="402" t="inlineStr">
        <is>
          <t>Перевозка</t>
        </is>
      </c>
      <c r="H1548" s="402" t="inlineStr">
        <is>
          <t>Перевозка грузов</t>
        </is>
      </c>
      <c r="I1548" s="402" t="n"/>
      <c r="J1548" s="402" t="n"/>
      <c r="K1548" s="402" t="n">
        <v>233</v>
      </c>
      <c r="L1548" s="402" t="n">
        <v>24</v>
      </c>
      <c r="M1548" s="402" t="n">
        <v>3</v>
      </c>
      <c r="N1548" s="402" t="inlineStr"/>
      <c r="O1548" s="402" t="n">
        <v>0</v>
      </c>
      <c r="P1548" s="402" t="n"/>
      <c r="Q1548" s="402" t="n"/>
      <c r="R1548" s="402" t="n"/>
      <c r="S1548" s="402" t="n"/>
      <c r="T1548" s="402" t="n"/>
      <c r="U1548" s="402" t="n"/>
      <c r="V1548" s="402" t="n"/>
      <c r="W1548" s="402" t="n">
        <v>0</v>
      </c>
      <c r="X1548" s="402" t="n">
        <v>1</v>
      </c>
      <c r="Y1548" s="402" t="n">
        <v>0</v>
      </c>
      <c r="Z1548" s="402" t="n"/>
      <c r="AA1548" s="402" t="n"/>
      <c r="AB1548" s="402" t="n"/>
    </row>
    <row r="1549">
      <c r="A1549" s="402" t="n">
        <v>50</v>
      </c>
      <c r="B1549" s="402" t="n">
        <v>0</v>
      </c>
      <c r="C1549" s="402" t="n">
        <v>0</v>
      </c>
      <c r="D1549" s="402" t="n">
        <v>1</v>
      </c>
      <c r="E1549" s="402" t="n">
        <v>210</v>
      </c>
      <c r="F1549" s="402">
        <f>ROUND(Source!X1523,O1549)</f>
        <v/>
      </c>
      <c r="G1549" s="402" t="inlineStr">
        <is>
          <t>НР</t>
        </is>
      </c>
      <c r="H1549" s="402" t="inlineStr">
        <is>
          <t>Накладные расходы</t>
        </is>
      </c>
      <c r="I1549" s="402" t="n"/>
      <c r="J1549" s="402" t="n"/>
      <c r="K1549" s="402" t="n">
        <v>210</v>
      </c>
      <c r="L1549" s="402" t="n">
        <v>25</v>
      </c>
      <c r="M1549" s="402" t="n">
        <v>3</v>
      </c>
      <c r="N1549" s="402" t="inlineStr"/>
      <c r="O1549" s="402" t="n">
        <v>0</v>
      </c>
      <c r="P1549" s="402" t="n"/>
      <c r="Q1549" s="402" t="n"/>
      <c r="R1549" s="402" t="n"/>
      <c r="S1549" s="402" t="n"/>
      <c r="T1549" s="402" t="n"/>
      <c r="U1549" s="402" t="n"/>
      <c r="V1549" s="402" t="n"/>
      <c r="W1549" s="402" t="n">
        <v>0</v>
      </c>
      <c r="X1549" s="402" t="n">
        <v>1</v>
      </c>
      <c r="Y1549" s="402" t="n">
        <v>0</v>
      </c>
      <c r="Z1549" s="402" t="n"/>
      <c r="AA1549" s="402" t="n"/>
      <c r="AB1549" s="402" t="n"/>
    </row>
    <row r="1550">
      <c r="A1550" s="402" t="n">
        <v>50</v>
      </c>
      <c r="B1550" s="402" t="n">
        <v>0</v>
      </c>
      <c r="C1550" s="402" t="n">
        <v>0</v>
      </c>
      <c r="D1550" s="402" t="n">
        <v>1</v>
      </c>
      <c r="E1550" s="402" t="n">
        <v>211</v>
      </c>
      <c r="F1550" s="402">
        <f>ROUND(Source!Y1523,O1550)</f>
        <v/>
      </c>
      <c r="G1550" s="402" t="inlineStr">
        <is>
          <t>СмПриб</t>
        </is>
      </c>
      <c r="H1550" s="402" t="inlineStr">
        <is>
          <t>Сметная прибыль</t>
        </is>
      </c>
      <c r="I1550" s="402" t="n"/>
      <c r="J1550" s="402" t="n"/>
      <c r="K1550" s="402" t="n">
        <v>211</v>
      </c>
      <c r="L1550" s="402" t="n">
        <v>26</v>
      </c>
      <c r="M1550" s="402" t="n">
        <v>3</v>
      </c>
      <c r="N1550" s="402" t="inlineStr"/>
      <c r="O1550" s="402" t="n">
        <v>0</v>
      </c>
      <c r="P1550" s="402" t="n"/>
      <c r="Q1550" s="402" t="n"/>
      <c r="R1550" s="402" t="n"/>
      <c r="S1550" s="402" t="n"/>
      <c r="T1550" s="402" t="n"/>
      <c r="U1550" s="402" t="n"/>
      <c r="V1550" s="402" t="n"/>
      <c r="W1550" s="402" t="n">
        <v>0</v>
      </c>
      <c r="X1550" s="402" t="n">
        <v>1</v>
      </c>
      <c r="Y1550" s="402" t="n">
        <v>0</v>
      </c>
      <c r="Z1550" s="402" t="n"/>
      <c r="AA1550" s="402" t="n"/>
      <c r="AB1550" s="402" t="n"/>
    </row>
    <row r="1551">
      <c r="A1551" s="402" t="n">
        <v>50</v>
      </c>
      <c r="B1551" s="402" t="n">
        <v>0</v>
      </c>
      <c r="C1551" s="402" t="n">
        <v>0</v>
      </c>
      <c r="D1551" s="402" t="n">
        <v>1</v>
      </c>
      <c r="E1551" s="402" t="n">
        <v>224</v>
      </c>
      <c r="F1551" s="402">
        <f>ROUND(Source!AR1523,O1551)</f>
        <v/>
      </c>
      <c r="G1551" s="402" t="inlineStr">
        <is>
          <t>Всего</t>
        </is>
      </c>
      <c r="H1551" s="402" t="inlineStr">
        <is>
          <t>Всего с НР и СП</t>
        </is>
      </c>
      <c r="I1551" s="402" t="n"/>
      <c r="J1551" s="402" t="n"/>
      <c r="K1551" s="402" t="n">
        <v>224</v>
      </c>
      <c r="L1551" s="402" t="n">
        <v>27</v>
      </c>
      <c r="M1551" s="402" t="n">
        <v>3</v>
      </c>
      <c r="N1551" s="402" t="inlineStr"/>
      <c r="O1551" s="402" t="n">
        <v>0</v>
      </c>
      <c r="P1551" s="402" t="n"/>
      <c r="Q1551" s="402" t="n"/>
      <c r="R1551" s="402" t="n"/>
      <c r="S1551" s="402" t="n"/>
      <c r="T1551" s="402" t="n"/>
      <c r="U1551" s="402" t="n"/>
      <c r="V1551" s="402" t="n"/>
      <c r="W1551" s="402" t="n">
        <v>0</v>
      </c>
      <c r="X1551" s="402" t="n">
        <v>1</v>
      </c>
      <c r="Y1551" s="402" t="n">
        <v>0</v>
      </c>
      <c r="Z1551" s="402" t="n"/>
      <c r="AA1551" s="402" t="n"/>
      <c r="AB1551" s="402" t="n"/>
    </row>
    <row r="1552">
      <c r="A1552" s="402" t="n">
        <v>50</v>
      </c>
      <c r="B1552" s="402" t="n">
        <v>0</v>
      </c>
      <c r="C1552" s="402" t="n">
        <v>0</v>
      </c>
      <c r="D1552" s="402" t="n">
        <v>2</v>
      </c>
      <c r="E1552" s="402" t="n">
        <v>0</v>
      </c>
      <c r="F1552" s="402">
        <f>ROUND(F1551,O1552)</f>
        <v/>
      </c>
      <c r="G1552" s="402" t="inlineStr">
        <is>
          <t>и1</t>
        </is>
      </c>
      <c r="H1552" s="402" t="inlineStr">
        <is>
          <t>Итого</t>
        </is>
      </c>
      <c r="I1552" s="402" t="n"/>
      <c r="J1552" s="402" t="n"/>
      <c r="K1552" s="402" t="n">
        <v>212</v>
      </c>
      <c r="L1552" s="402" t="n">
        <v>28</v>
      </c>
      <c r="M1552" s="402" t="n">
        <v>0</v>
      </c>
      <c r="N1552" s="402" t="inlineStr"/>
      <c r="O1552" s="402" t="n">
        <v>0</v>
      </c>
      <c r="P1552" s="402" t="n"/>
      <c r="Q1552" s="402" t="n"/>
      <c r="R1552" s="402" t="n"/>
      <c r="S1552" s="402" t="n"/>
      <c r="T1552" s="402" t="n"/>
      <c r="U1552" s="402" t="n"/>
      <c r="V1552" s="402" t="n"/>
      <c r="W1552" s="402" t="n">
        <v>0</v>
      </c>
      <c r="X1552" s="402" t="n">
        <v>1</v>
      </c>
      <c r="Y1552" s="402" t="n">
        <v>0</v>
      </c>
      <c r="Z1552" s="402" t="n"/>
      <c r="AA1552" s="402" t="n"/>
      <c r="AB1552" s="402" t="n"/>
    </row>
    <row r="1553">
      <c r="A1553" s="402" t="n">
        <v>50</v>
      </c>
      <c r="B1553" s="402" t="n">
        <v>0</v>
      </c>
      <c r="C1553" s="402" t="n">
        <v>0</v>
      </c>
      <c r="D1553" s="402" t="n">
        <v>2</v>
      </c>
      <c r="E1553" s="402" t="n">
        <v>0</v>
      </c>
      <c r="F1553" s="402">
        <f>ROUND(F1552*0.22,O1553)</f>
        <v/>
      </c>
      <c r="G1553" s="402" t="inlineStr">
        <is>
          <t>и2</t>
        </is>
      </c>
      <c r="H1553" s="402" t="inlineStr">
        <is>
          <t>НДС 22%</t>
        </is>
      </c>
      <c r="I1553" s="402" t="n"/>
      <c r="J1553" s="402" t="n"/>
      <c r="K1553" s="402" t="n">
        <v>212</v>
      </c>
      <c r="L1553" s="402" t="n">
        <v>29</v>
      </c>
      <c r="M1553" s="402" t="n">
        <v>0</v>
      </c>
      <c r="N1553" s="402" t="inlineStr"/>
      <c r="O1553" s="402" t="n">
        <v>0</v>
      </c>
      <c r="P1553" s="402" t="n"/>
      <c r="Q1553" s="402" t="n"/>
      <c r="R1553" s="402" t="n"/>
      <c r="S1553" s="402" t="n"/>
      <c r="T1553" s="402" t="n"/>
      <c r="U1553" s="402" t="n"/>
      <c r="V1553" s="402" t="n"/>
      <c r="W1553" s="402" t="n">
        <v>0</v>
      </c>
      <c r="X1553" s="402" t="n">
        <v>1</v>
      </c>
      <c r="Y1553" s="402" t="n">
        <v>0</v>
      </c>
      <c r="Z1553" s="402" t="n"/>
      <c r="AA1553" s="402" t="n"/>
      <c r="AB1553" s="402" t="n"/>
    </row>
    <row r="1554">
      <c r="A1554" s="402" t="n">
        <v>50</v>
      </c>
      <c r="B1554" s="402" t="n">
        <v>0</v>
      </c>
      <c r="C1554" s="402" t="n">
        <v>0</v>
      </c>
      <c r="D1554" s="402" t="n">
        <v>2</v>
      </c>
      <c r="E1554" s="402" t="n">
        <v>213</v>
      </c>
      <c r="F1554" s="402">
        <f>ROUND(F1552+F1553,O1554)</f>
        <v/>
      </c>
      <c r="G1554" s="402" t="inlineStr">
        <is>
          <t>и3</t>
        </is>
      </c>
      <c r="H1554" s="402" t="inlineStr">
        <is>
          <t>Всего</t>
        </is>
      </c>
      <c r="I1554" s="402" t="n"/>
      <c r="J1554" s="402" t="n"/>
      <c r="K1554" s="402" t="n">
        <v>212</v>
      </c>
      <c r="L1554" s="402" t="n">
        <v>30</v>
      </c>
      <c r="M1554" s="402" t="n">
        <v>0</v>
      </c>
      <c r="N1554" s="402" t="inlineStr"/>
      <c r="O1554" s="402" t="n">
        <v>0</v>
      </c>
      <c r="P1554" s="402" t="n"/>
      <c r="Q1554" s="402" t="n"/>
      <c r="R1554" s="402" t="n"/>
      <c r="S1554" s="402" t="n"/>
      <c r="T1554" s="402" t="n"/>
      <c r="U1554" s="402" t="n"/>
      <c r="V1554" s="402" t="n"/>
      <c r="W1554" s="402" t="n">
        <v>0</v>
      </c>
      <c r="X1554" s="402" t="n">
        <v>1</v>
      </c>
      <c r="Y1554" s="402" t="n">
        <v>0</v>
      </c>
      <c r="Z1554" s="402" t="n"/>
      <c r="AA1554" s="402" t="n"/>
      <c r="AB1554" s="402" t="n"/>
    </row>
    <row r="1555"/>
    <row r="1556">
      <c r="A1556" s="400" t="n">
        <v>51</v>
      </c>
      <c r="B1556" s="400">
        <f>B12</f>
        <v/>
      </c>
      <c r="C1556" s="400">
        <f>A12</f>
        <v/>
      </c>
      <c r="D1556" s="400">
        <f>ROW(A12)</f>
        <v/>
      </c>
      <c r="E1556" s="400" t="n"/>
      <c r="F1556" s="400">
        <f>IF(F12&lt;&gt;"",F12,"")</f>
        <v/>
      </c>
      <c r="G1556" s="400">
        <f>IF(G12&lt;&gt;"",G12,"")</f>
        <v/>
      </c>
      <c r="H1556" s="400" t="n">
        <v>0</v>
      </c>
      <c r="I1556" s="400" t="n"/>
      <c r="J1556" s="400" t="n"/>
      <c r="K1556" s="400" t="n"/>
      <c r="L1556" s="400" t="n"/>
      <c r="M1556" s="400" t="n"/>
      <c r="N1556" s="400" t="n"/>
      <c r="O1556" s="400">
        <f>ROUND(O29+O80+O122+O162+O207+O252+O297+O342+O387+O432+O481+O521+O564+O621+O675+O717+O760+O801+O850+O890+O930+O970+O1009+O1048+O1088+O1130+O1169+O1221+O1263+O1306+O1348+O1390+O1438+O1480+O1523,0)</f>
        <v/>
      </c>
      <c r="P1556" s="400">
        <f>ROUND(P29+P80+P122+P162+P207+P252+P297+P342+P387+P432+P481+P521+P564+P621+P675+P717+P760+P801+P850+P890+P930+P970+P1009+P1048+P1088+P1130+P1169+P1221+P1263+P1306+P1348+P1390+P1438+P1480+P1523,0)</f>
        <v/>
      </c>
      <c r="Q1556" s="400">
        <f>ROUND(Q29+Q80+Q122+Q162+Q207+Q252+Q297+Q342+Q387+Q432+Q481+Q521+Q564+Q621+Q675+Q717+Q760+Q801+Q850+Q890+Q930+Q970+Q1009+Q1048+Q1088+Q1130+Q1169+Q1221+Q1263+Q1306+Q1348+Q1390+Q1438+Q1480+Q1523,0)</f>
        <v/>
      </c>
      <c r="R1556" s="400">
        <f>ROUND(R29+R80+R122+R162+R207+R252+R297+R342+R387+R432+R481+R521+R564+R621+R675+R717+R760+R801+R850+R890+R930+R970+R1009+R1048+R1088+R1130+R1169+R1221+R1263+R1306+R1348+R1390+R1438+R1480+R1523,0)</f>
        <v/>
      </c>
      <c r="S1556" s="400">
        <f>ROUND(S29+S80+S122+S162+S207+S252+S297+S342+S387+S432+S481+S521+S564+S621+S675+S717+S760+S801+S850+S890+S930+S970+S1009+S1048+S1088+S1130+S1169+S1221+S1263+S1306+S1348+S1390+S1438+S1480+S1523,0)</f>
        <v/>
      </c>
      <c r="T1556" s="400">
        <f>ROUND(T29+T80+T122+T162+T207+T252+T297+T342+T387+T432+T481+T521+T564+T621+T675+T717+T760+T801+T850+T890+T930+T970+T1009+T1048+T1088+T1130+T1169+T1221+T1263+T1306+T1348+T1390+T1438+T1480+T1523,0)</f>
        <v/>
      </c>
      <c r="U1556" s="400">
        <f>U29+U80+U122+U162+U207+U252+U297+U342+U387+U432+U481+U521+U564+U621+U675+U717+U760+U801+U850+U890+U930+U970+U1009+U1048+U1088+U1130+U1169+U1221+U1263+U1306+U1348+U1390+U1438+U1480+U1523</f>
        <v/>
      </c>
      <c r="V1556" s="400">
        <f>V29+V80+V122+V162+V207+V252+V297+V342+V387+V432+V481+V521+V564+V621+V675+V717+V760+V801+V850+V890+V930+V970+V1009+V1048+V1088+V1130+V1169+V1221+V1263+V1306+V1348+V1390+V1438+V1480+V1523</f>
        <v/>
      </c>
      <c r="W1556" s="400">
        <f>ROUND(W29+W80+W122+W162+W207+W252+W297+W342+W387+W432+W481+W521+W564+W621+W675+W717+W760+W801+W850+W890+W930+W970+W1009+W1048+W1088+W1130+W1169+W1221+W1263+W1306+W1348+W1390+W1438+W1480+W1523,0)</f>
        <v/>
      </c>
      <c r="X1556" s="400">
        <f>ROUND(X29+X80+X122+X162+X207+X252+X297+X342+X387+X432+X481+X521+X564+X621+X675+X717+X760+X801+X850+X890+X930+X970+X1009+X1048+X1088+X1130+X1169+X1221+X1263+X1306+X1348+X1390+X1438+X1480+X1523,0)</f>
        <v/>
      </c>
      <c r="Y1556" s="400">
        <f>ROUND(Y29+Y80+Y122+Y162+Y207+Y252+Y297+Y342+Y387+Y432+Y481+Y521+Y564+Y621+Y675+Y717+Y760+Y801+Y850+Y890+Y930+Y970+Y1009+Y1048+Y1088+Y1130+Y1169+Y1221+Y1263+Y1306+Y1348+Y1390+Y1438+Y1480+Y1523,0)</f>
        <v/>
      </c>
      <c r="Z1556" s="400" t="n"/>
      <c r="AA1556" s="400" t="n"/>
      <c r="AB1556" s="400" t="n"/>
      <c r="AC1556" s="400" t="n"/>
      <c r="AD1556" s="400" t="n"/>
      <c r="AE1556" s="400" t="n"/>
      <c r="AF1556" s="400" t="n"/>
      <c r="AG1556" s="400" t="n"/>
      <c r="AH1556" s="400" t="n"/>
      <c r="AI1556" s="400" t="n"/>
      <c r="AJ1556" s="400" t="n"/>
      <c r="AK1556" s="400" t="n"/>
      <c r="AL1556" s="400" t="n"/>
      <c r="AM1556" s="400" t="n"/>
      <c r="AN1556" s="400" t="n"/>
      <c r="AO1556" s="400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400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400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400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400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400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400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400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400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400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400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400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400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400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400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400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400" t="n"/>
      <c r="BF1556" s="400" t="n"/>
      <c r="BG1556" s="400" t="n"/>
      <c r="BH1556" s="400" t="n"/>
      <c r="BI1556" s="400" t="n"/>
      <c r="BJ1556" s="400" t="n"/>
      <c r="BK1556" s="400" t="n"/>
      <c r="BL1556" s="400" t="n"/>
      <c r="BM1556" s="400" t="n"/>
      <c r="BN1556" s="400" t="n"/>
      <c r="BO1556" s="400" t="n"/>
      <c r="BP1556" s="400" t="n"/>
      <c r="BQ1556" s="400" t="n"/>
      <c r="BR1556" s="400" t="n"/>
      <c r="BS1556" s="400" t="n"/>
      <c r="BT1556" s="400" t="n"/>
      <c r="BU1556" s="400" t="n"/>
      <c r="BV1556" s="400" t="n"/>
      <c r="BW1556" s="400" t="n"/>
      <c r="BX1556" s="400" t="n"/>
      <c r="BY1556" s="400" t="n"/>
      <c r="BZ1556" s="400" t="n"/>
      <c r="CA1556" s="400" t="n"/>
      <c r="CB1556" s="400" t="n"/>
      <c r="CC1556" s="400" t="n"/>
      <c r="CD1556" s="400" t="n"/>
      <c r="CE1556" s="400" t="n"/>
      <c r="CF1556" s="400" t="n"/>
      <c r="CG1556" s="400" t="n"/>
      <c r="CH1556" s="400" t="n"/>
      <c r="CI1556" s="400" t="n"/>
      <c r="CJ1556" s="400" t="n"/>
      <c r="CK1556" s="400" t="n"/>
      <c r="CL1556" s="400" t="n"/>
      <c r="CM1556" s="400" t="n"/>
      <c r="CN1556" s="400" t="n"/>
      <c r="CO1556" s="400" t="n"/>
      <c r="CP1556" s="400" t="n"/>
      <c r="CQ1556" s="400" t="n"/>
      <c r="CR1556" s="400" t="n"/>
      <c r="CS1556" s="400" t="n"/>
      <c r="CT1556" s="400" t="n"/>
      <c r="CU1556" s="400" t="n"/>
      <c r="CV1556" s="400" t="n"/>
      <c r="CW1556" s="400" t="n"/>
      <c r="CX1556" s="400" t="n"/>
      <c r="CY1556" s="400" t="n"/>
      <c r="CZ1556" s="400" t="n"/>
      <c r="DA1556" s="400" t="n"/>
      <c r="DB1556" s="400" t="n"/>
      <c r="DC1556" s="400" t="n"/>
      <c r="DD1556" s="400" t="n"/>
      <c r="DE1556" s="400" t="n"/>
      <c r="DF1556" s="400" t="n"/>
      <c r="DG1556" s="401" t="n"/>
      <c r="DH1556" s="401" t="n"/>
      <c r="DI1556" s="401" t="n"/>
      <c r="DJ1556" s="401" t="n"/>
      <c r="DK1556" s="401" t="n"/>
      <c r="DL1556" s="401" t="n"/>
      <c r="DM1556" s="401" t="n"/>
      <c r="DN1556" s="401" t="n"/>
      <c r="DO1556" s="401" t="n"/>
      <c r="DP1556" s="401" t="n"/>
      <c r="DQ1556" s="401" t="n"/>
      <c r="DR1556" s="401" t="n"/>
      <c r="DS1556" s="401" t="n"/>
      <c r="DT1556" s="401" t="n"/>
      <c r="DU1556" s="401" t="n"/>
      <c r="DV1556" s="401" t="n"/>
      <c r="DW1556" s="401" t="n"/>
      <c r="DX1556" s="401" t="n"/>
      <c r="DY1556" s="401" t="n"/>
      <c r="DZ1556" s="401" t="n"/>
      <c r="EA1556" s="401" t="n"/>
      <c r="EB1556" s="401" t="n"/>
      <c r="EC1556" s="401" t="n"/>
      <c r="ED1556" s="401" t="n"/>
      <c r="EE1556" s="401" t="n"/>
      <c r="EF1556" s="401" t="n"/>
      <c r="EG1556" s="401" t="n"/>
      <c r="EH1556" s="401" t="n"/>
      <c r="EI1556" s="401" t="n"/>
      <c r="EJ1556" s="401" t="n"/>
      <c r="EK1556" s="401" t="n"/>
      <c r="EL1556" s="401" t="n"/>
      <c r="EM1556" s="401" t="n"/>
      <c r="EN1556" s="401" t="n"/>
      <c r="EO1556" s="401" t="n"/>
      <c r="EP1556" s="401" t="n"/>
      <c r="EQ1556" s="401" t="n"/>
      <c r="ER1556" s="401" t="n"/>
      <c r="ES1556" s="401" t="n"/>
      <c r="ET1556" s="401" t="n"/>
      <c r="EU1556" s="401" t="n"/>
      <c r="EV1556" s="401" t="n"/>
      <c r="EW1556" s="401" t="n"/>
      <c r="EX1556" s="401" t="n"/>
      <c r="EY1556" s="401" t="n"/>
      <c r="EZ1556" s="401" t="n"/>
      <c r="FA1556" s="401" t="n"/>
      <c r="FB1556" s="401" t="n"/>
      <c r="FC1556" s="401" t="n"/>
      <c r="FD1556" s="401" t="n"/>
      <c r="FE1556" s="401" t="n"/>
      <c r="FF1556" s="401" t="n"/>
      <c r="FG1556" s="401" t="n"/>
      <c r="FH1556" s="401" t="n"/>
      <c r="FI1556" s="401" t="n"/>
      <c r="FJ1556" s="401" t="n"/>
      <c r="FK1556" s="401" t="n"/>
      <c r="FL1556" s="401" t="n"/>
      <c r="FM1556" s="401" t="n"/>
      <c r="FN1556" s="401" t="n"/>
      <c r="FO1556" s="401" t="n"/>
      <c r="FP1556" s="401" t="n"/>
      <c r="FQ1556" s="401" t="n"/>
      <c r="FR1556" s="401" t="n"/>
      <c r="FS1556" s="401" t="n"/>
      <c r="FT1556" s="401" t="n"/>
      <c r="FU1556" s="401" t="n"/>
      <c r="FV1556" s="401" t="n"/>
      <c r="FW1556" s="401" t="n"/>
      <c r="FX1556" s="401" t="n"/>
      <c r="FY1556" s="401" t="n"/>
      <c r="FZ1556" s="401" t="n"/>
      <c r="GA1556" s="401" t="n"/>
      <c r="GB1556" s="401" t="n"/>
      <c r="GC1556" s="401" t="n"/>
      <c r="GD1556" s="401" t="n"/>
      <c r="GE1556" s="401" t="n"/>
      <c r="GF1556" s="401" t="n"/>
      <c r="GG1556" s="401" t="n"/>
      <c r="GH1556" s="401" t="n"/>
      <c r="GI1556" s="401" t="n"/>
      <c r="GJ1556" s="401" t="n"/>
      <c r="GK1556" s="401" t="n"/>
      <c r="GL1556" s="401" t="n"/>
      <c r="GM1556" s="401" t="n"/>
      <c r="GN1556" s="401" t="n"/>
      <c r="GO1556" s="401" t="n"/>
      <c r="GP1556" s="401" t="n"/>
      <c r="GQ1556" s="401" t="n"/>
      <c r="GR1556" s="401" t="n"/>
      <c r="GS1556" s="401" t="n"/>
      <c r="GT1556" s="401" t="n"/>
      <c r="GU1556" s="401" t="n"/>
      <c r="GV1556" s="401" t="n"/>
      <c r="GW1556" s="401" t="n"/>
      <c r="GX1556" s="401" t="n">
        <v>0</v>
      </c>
    </row>
    <row r="1557"/>
    <row r="1558">
      <c r="A1558" s="402" t="n">
        <v>50</v>
      </c>
      <c r="B1558" s="402" t="n">
        <v>0</v>
      </c>
      <c r="C1558" s="402" t="n">
        <v>0</v>
      </c>
      <c r="D1558" s="402" t="n">
        <v>1</v>
      </c>
      <c r="E1558" s="402" t="n">
        <v>201</v>
      </c>
      <c r="F1558" s="402">
        <f>ROUND(Source!O1556,O1558)</f>
        <v/>
      </c>
      <c r="G1558" s="402" t="inlineStr">
        <is>
          <t>ПЗ</t>
        </is>
      </c>
      <c r="H1558" s="402" t="inlineStr">
        <is>
          <t>Прямые затраты</t>
        </is>
      </c>
      <c r="I1558" s="402" t="n"/>
      <c r="J1558" s="402" t="n"/>
      <c r="K1558" s="402" t="n">
        <v>201</v>
      </c>
      <c r="L1558" s="402" t="n">
        <v>1</v>
      </c>
      <c r="M1558" s="402" t="n">
        <v>3</v>
      </c>
      <c r="N1558" s="402" t="inlineStr"/>
      <c r="O1558" s="402" t="n">
        <v>0</v>
      </c>
      <c r="P1558" s="402" t="n"/>
      <c r="Q1558" s="402" t="n"/>
      <c r="R1558" s="402" t="n"/>
      <c r="S1558" s="402" t="n"/>
      <c r="T1558" s="402" t="n"/>
      <c r="U1558" s="402" t="n"/>
      <c r="V1558" s="402" t="n"/>
      <c r="W1558" s="402" t="n">
        <v>27468</v>
      </c>
      <c r="X1558" s="402" t="n">
        <v>1</v>
      </c>
      <c r="Y1558" s="402" t="n">
        <v>27468</v>
      </c>
      <c r="Z1558" s="402" t="n"/>
      <c r="AA1558" s="402" t="n"/>
      <c r="AB1558" s="402" t="n"/>
    </row>
    <row r="1559">
      <c r="A1559" s="402" t="n">
        <v>50</v>
      </c>
      <c r="B1559" s="402" t="n">
        <v>0</v>
      </c>
      <c r="C1559" s="402" t="n">
        <v>0</v>
      </c>
      <c r="D1559" s="402" t="n">
        <v>1</v>
      </c>
      <c r="E1559" s="402" t="n">
        <v>202</v>
      </c>
      <c r="F1559" s="402">
        <f>ROUND(Source!P1556,O1559)</f>
        <v/>
      </c>
      <c r="G1559" s="402" t="inlineStr">
        <is>
          <t>СтМатОб</t>
        </is>
      </c>
      <c r="H1559" s="402" t="inlineStr">
        <is>
          <t>Стоимость материальных ресурсов (всего)</t>
        </is>
      </c>
      <c r="I1559" s="402" t="n"/>
      <c r="J1559" s="402" t="n"/>
      <c r="K1559" s="402" t="n">
        <v>202</v>
      </c>
      <c r="L1559" s="402" t="n">
        <v>2</v>
      </c>
      <c r="M1559" s="402" t="n">
        <v>3</v>
      </c>
      <c r="N1559" s="402" t="inlineStr"/>
      <c r="O1559" s="402" t="n">
        <v>0</v>
      </c>
      <c r="P1559" s="402" t="n"/>
      <c r="Q1559" s="402" t="n"/>
      <c r="R1559" s="402" t="n"/>
      <c r="S1559" s="402" t="n"/>
      <c r="T1559" s="402" t="n"/>
      <c r="U1559" s="402" t="n"/>
      <c r="V1559" s="402" t="n"/>
      <c r="W1559" s="402" t="n">
        <v>3264</v>
      </c>
      <c r="X1559" s="402" t="n">
        <v>1</v>
      </c>
      <c r="Y1559" s="402" t="n">
        <v>3264</v>
      </c>
      <c r="Z1559" s="402" t="n"/>
      <c r="AA1559" s="402" t="n"/>
      <c r="AB1559" s="402" t="n"/>
    </row>
    <row r="1560">
      <c r="A1560" s="402" t="n">
        <v>50</v>
      </c>
      <c r="B1560" s="402" t="n">
        <v>0</v>
      </c>
      <c r="C1560" s="402" t="n">
        <v>0</v>
      </c>
      <c r="D1560" s="402" t="n">
        <v>1</v>
      </c>
      <c r="E1560" s="402" t="n">
        <v>222</v>
      </c>
      <c r="F1560" s="402">
        <f>ROUND(Source!AO1556,O1560)</f>
        <v/>
      </c>
      <c r="G1560" s="402" t="inlineStr">
        <is>
          <t>СтМатОбЗак</t>
        </is>
      </c>
      <c r="H1560" s="402" t="inlineStr">
        <is>
          <t>Стоимость материалов и оборудования заказчика</t>
        </is>
      </c>
      <c r="I1560" s="402" t="n"/>
      <c r="J1560" s="402" t="n"/>
      <c r="K1560" s="402" t="n">
        <v>222</v>
      </c>
      <c r="L1560" s="402" t="n">
        <v>3</v>
      </c>
      <c r="M1560" s="402" t="n">
        <v>3</v>
      </c>
      <c r="N1560" s="402" t="inlineStr"/>
      <c r="O1560" s="402" t="n">
        <v>0</v>
      </c>
      <c r="P1560" s="402" t="n"/>
      <c r="Q1560" s="402" t="n"/>
      <c r="R1560" s="402" t="n"/>
      <c r="S1560" s="402" t="n"/>
      <c r="T1560" s="402" t="n"/>
      <c r="U1560" s="402" t="n"/>
      <c r="V1560" s="402" t="n"/>
      <c r="W1560" s="402" t="n">
        <v>0</v>
      </c>
      <c r="X1560" s="402" t="n">
        <v>1</v>
      </c>
      <c r="Y1560" s="402" t="n">
        <v>0</v>
      </c>
      <c r="Z1560" s="402" t="n"/>
      <c r="AA1560" s="402" t="n"/>
      <c r="AB1560" s="402" t="n"/>
    </row>
    <row r="1561">
      <c r="A1561" s="402" t="n">
        <v>50</v>
      </c>
      <c r="B1561" s="402" t="n">
        <v>0</v>
      </c>
      <c r="C1561" s="402" t="n">
        <v>0</v>
      </c>
      <c r="D1561" s="402" t="n">
        <v>1</v>
      </c>
      <c r="E1561" s="402" t="n">
        <v>225</v>
      </c>
      <c r="F1561" s="402">
        <f>ROUND(Source!AV1556,O1561)</f>
        <v/>
      </c>
      <c r="G1561" s="402" t="inlineStr">
        <is>
          <t>СтМатОбПод</t>
        </is>
      </c>
      <c r="H1561" s="402" t="inlineStr">
        <is>
          <t>Стоимость материалов и оборудования подрядчика</t>
        </is>
      </c>
      <c r="I1561" s="402" t="n"/>
      <c r="J1561" s="402" t="n"/>
      <c r="K1561" s="402" t="n">
        <v>225</v>
      </c>
      <c r="L1561" s="402" t="n">
        <v>4</v>
      </c>
      <c r="M1561" s="402" t="n">
        <v>3</v>
      </c>
      <c r="N1561" s="402" t="inlineStr"/>
      <c r="O1561" s="402" t="n">
        <v>0</v>
      </c>
      <c r="P1561" s="402" t="n"/>
      <c r="Q1561" s="402" t="n"/>
      <c r="R1561" s="402" t="n"/>
      <c r="S1561" s="402" t="n"/>
      <c r="T1561" s="402" t="n"/>
      <c r="U1561" s="402" t="n"/>
      <c r="V1561" s="402" t="n"/>
      <c r="W1561" s="402" t="n">
        <v>3264</v>
      </c>
      <c r="X1561" s="402" t="n">
        <v>1</v>
      </c>
      <c r="Y1561" s="402" t="n">
        <v>3264</v>
      </c>
      <c r="Z1561" s="402" t="n"/>
      <c r="AA1561" s="402" t="n"/>
      <c r="AB1561" s="402" t="n"/>
    </row>
    <row r="1562">
      <c r="A1562" s="402" t="n">
        <v>50</v>
      </c>
      <c r="B1562" s="402" t="n">
        <v>0</v>
      </c>
      <c r="C1562" s="402" t="n">
        <v>0</v>
      </c>
      <c r="D1562" s="402" t="n">
        <v>1</v>
      </c>
      <c r="E1562" s="402" t="n">
        <v>226</v>
      </c>
      <c r="F1562" s="402">
        <f>ROUND(Source!AW1556,O1562)</f>
        <v/>
      </c>
      <c r="G1562" s="402" t="inlineStr">
        <is>
          <t>СтМат</t>
        </is>
      </c>
      <c r="H1562" s="402" t="inlineStr">
        <is>
          <t>Стоимость материалов (всего)</t>
        </is>
      </c>
      <c r="I1562" s="402" t="n"/>
      <c r="J1562" s="402" t="n"/>
      <c r="K1562" s="402" t="n">
        <v>226</v>
      </c>
      <c r="L1562" s="402" t="n">
        <v>5</v>
      </c>
      <c r="M1562" s="402" t="n">
        <v>3</v>
      </c>
      <c r="N1562" s="402" t="inlineStr"/>
      <c r="O1562" s="402" t="n">
        <v>0</v>
      </c>
      <c r="P1562" s="402" t="n"/>
      <c r="Q1562" s="402" t="n"/>
      <c r="R1562" s="402" t="n"/>
      <c r="S1562" s="402" t="n"/>
      <c r="T1562" s="402" t="n"/>
      <c r="U1562" s="402" t="n"/>
      <c r="V1562" s="402" t="n"/>
      <c r="W1562" s="402" t="n">
        <v>3264</v>
      </c>
      <c r="X1562" s="402" t="n">
        <v>1</v>
      </c>
      <c r="Y1562" s="402" t="n">
        <v>3264</v>
      </c>
      <c r="Z1562" s="402" t="n"/>
      <c r="AA1562" s="402" t="n"/>
      <c r="AB1562" s="402" t="n"/>
    </row>
    <row r="1563">
      <c r="A1563" s="402" t="n">
        <v>50</v>
      </c>
      <c r="B1563" s="402" t="n">
        <v>0</v>
      </c>
      <c r="C1563" s="402" t="n">
        <v>0</v>
      </c>
      <c r="D1563" s="402" t="n">
        <v>1</v>
      </c>
      <c r="E1563" s="402" t="n">
        <v>227</v>
      </c>
      <c r="F1563" s="402">
        <f>ROUND(Source!AX1556,O1563)</f>
        <v/>
      </c>
      <c r="G1563" s="402" t="inlineStr">
        <is>
          <t>СтМатЗак</t>
        </is>
      </c>
      <c r="H1563" s="402" t="inlineStr">
        <is>
          <t>Стоимость материалов заказчика</t>
        </is>
      </c>
      <c r="I1563" s="402" t="n"/>
      <c r="J1563" s="402" t="n"/>
      <c r="K1563" s="402" t="n">
        <v>227</v>
      </c>
      <c r="L1563" s="402" t="n">
        <v>6</v>
      </c>
      <c r="M1563" s="402" t="n">
        <v>3</v>
      </c>
      <c r="N1563" s="402" t="inlineStr"/>
      <c r="O1563" s="402" t="n">
        <v>0</v>
      </c>
      <c r="P1563" s="402" t="n"/>
      <c r="Q1563" s="402" t="n"/>
      <c r="R1563" s="402" t="n"/>
      <c r="S1563" s="402" t="n"/>
      <c r="T1563" s="402" t="n"/>
      <c r="U1563" s="402" t="n"/>
      <c r="V1563" s="402" t="n"/>
      <c r="W1563" s="402" t="n">
        <v>0</v>
      </c>
      <c r="X1563" s="402" t="n">
        <v>1</v>
      </c>
      <c r="Y1563" s="402" t="n">
        <v>0</v>
      </c>
      <c r="Z1563" s="402" t="n"/>
      <c r="AA1563" s="402" t="n"/>
      <c r="AB1563" s="402" t="n"/>
    </row>
    <row r="1564">
      <c r="A1564" s="402" t="n">
        <v>50</v>
      </c>
      <c r="B1564" s="402" t="n">
        <v>0</v>
      </c>
      <c r="C1564" s="402" t="n">
        <v>0</v>
      </c>
      <c r="D1564" s="402" t="n">
        <v>1</v>
      </c>
      <c r="E1564" s="402" t="n">
        <v>228</v>
      </c>
      <c r="F1564" s="402">
        <f>ROUND(Source!AY1556,O1564)</f>
        <v/>
      </c>
      <c r="G1564" s="402" t="inlineStr">
        <is>
          <t>СтМатПод</t>
        </is>
      </c>
      <c r="H1564" s="402" t="inlineStr">
        <is>
          <t>Стоимость материалов подрядчика</t>
        </is>
      </c>
      <c r="I1564" s="402" t="n"/>
      <c r="J1564" s="402" t="n"/>
      <c r="K1564" s="402" t="n">
        <v>228</v>
      </c>
      <c r="L1564" s="402" t="n">
        <v>7</v>
      </c>
      <c r="M1564" s="402" t="n">
        <v>3</v>
      </c>
      <c r="N1564" s="402" t="inlineStr"/>
      <c r="O1564" s="402" t="n">
        <v>0</v>
      </c>
      <c r="P1564" s="402" t="n"/>
      <c r="Q1564" s="402" t="n"/>
      <c r="R1564" s="402" t="n"/>
      <c r="S1564" s="402" t="n"/>
      <c r="T1564" s="402" t="n"/>
      <c r="U1564" s="402" t="n"/>
      <c r="V1564" s="402" t="n"/>
      <c r="W1564" s="402" t="n">
        <v>3264</v>
      </c>
      <c r="X1564" s="402" t="n">
        <v>1</v>
      </c>
      <c r="Y1564" s="402" t="n">
        <v>3264</v>
      </c>
      <c r="Z1564" s="402" t="n"/>
      <c r="AA1564" s="402" t="n"/>
      <c r="AB1564" s="402" t="n"/>
    </row>
    <row r="1565">
      <c r="A1565" s="402" t="n">
        <v>50</v>
      </c>
      <c r="B1565" s="402" t="n">
        <v>0</v>
      </c>
      <c r="C1565" s="402" t="n">
        <v>0</v>
      </c>
      <c r="D1565" s="402" t="n">
        <v>1</v>
      </c>
      <c r="E1565" s="402" t="n">
        <v>216</v>
      </c>
      <c r="F1565" s="402">
        <f>ROUND(Source!AP1556,O1565)</f>
        <v/>
      </c>
      <c r="G1565" s="402" t="inlineStr">
        <is>
          <t>Оборуд</t>
        </is>
      </c>
      <c r="H1565" s="402" t="inlineStr">
        <is>
          <t>Стоимость оборудования (всего)</t>
        </is>
      </c>
      <c r="I1565" s="402" t="n"/>
      <c r="J1565" s="402" t="n"/>
      <c r="K1565" s="402" t="n">
        <v>216</v>
      </c>
      <c r="L1565" s="402" t="n">
        <v>8</v>
      </c>
      <c r="M1565" s="402" t="n">
        <v>3</v>
      </c>
      <c r="N1565" s="402" t="inlineStr"/>
      <c r="O1565" s="402" t="n">
        <v>0</v>
      </c>
      <c r="P1565" s="402" t="n"/>
      <c r="Q1565" s="402" t="n"/>
      <c r="R1565" s="402" t="n"/>
      <c r="S1565" s="402" t="n"/>
      <c r="T1565" s="402" t="n"/>
      <c r="U1565" s="402" t="n"/>
      <c r="V1565" s="402" t="n"/>
      <c r="W1565" s="402" t="n">
        <v>0</v>
      </c>
      <c r="X1565" s="402" t="n">
        <v>1</v>
      </c>
      <c r="Y1565" s="402" t="n">
        <v>0</v>
      </c>
      <c r="Z1565" s="402" t="n"/>
      <c r="AA1565" s="402" t="n"/>
      <c r="AB1565" s="402" t="n"/>
    </row>
    <row r="1566">
      <c r="A1566" s="402" t="n">
        <v>50</v>
      </c>
      <c r="B1566" s="402" t="n">
        <v>0</v>
      </c>
      <c r="C1566" s="402" t="n">
        <v>0</v>
      </c>
      <c r="D1566" s="402" t="n">
        <v>1</v>
      </c>
      <c r="E1566" s="402" t="n">
        <v>223</v>
      </c>
      <c r="F1566" s="402">
        <f>ROUND(Source!AQ1556,O1566)</f>
        <v/>
      </c>
      <c r="G1566" s="402" t="inlineStr">
        <is>
          <t>ОборудЗак</t>
        </is>
      </c>
      <c r="H1566" s="402" t="inlineStr">
        <is>
          <t>Стоимость оборудования заказчика</t>
        </is>
      </c>
      <c r="I1566" s="402" t="n"/>
      <c r="J1566" s="402" t="n"/>
      <c r="K1566" s="402" t="n">
        <v>223</v>
      </c>
      <c r="L1566" s="402" t="n">
        <v>9</v>
      </c>
      <c r="M1566" s="402" t="n">
        <v>3</v>
      </c>
      <c r="N1566" s="402" t="inlineStr"/>
      <c r="O1566" s="402" t="n">
        <v>0</v>
      </c>
      <c r="P1566" s="402" t="n"/>
      <c r="Q1566" s="402" t="n"/>
      <c r="R1566" s="402" t="n"/>
      <c r="S1566" s="402" t="n"/>
      <c r="T1566" s="402" t="n"/>
      <c r="U1566" s="402" t="n"/>
      <c r="V1566" s="402" t="n"/>
      <c r="W1566" s="402" t="n">
        <v>0</v>
      </c>
      <c r="X1566" s="402" t="n">
        <v>1</v>
      </c>
      <c r="Y1566" s="402" t="n">
        <v>0</v>
      </c>
      <c r="Z1566" s="402" t="n"/>
      <c r="AA1566" s="402" t="n"/>
      <c r="AB1566" s="402" t="n"/>
    </row>
    <row r="1567">
      <c r="A1567" s="402" t="n">
        <v>50</v>
      </c>
      <c r="B1567" s="402" t="n">
        <v>0</v>
      </c>
      <c r="C1567" s="402" t="n">
        <v>0</v>
      </c>
      <c r="D1567" s="402" t="n">
        <v>1</v>
      </c>
      <c r="E1567" s="402" t="n">
        <v>229</v>
      </c>
      <c r="F1567" s="402">
        <f>ROUND(Source!AZ1556,O1567)</f>
        <v/>
      </c>
      <c r="G1567" s="402" t="inlineStr">
        <is>
          <t>ОборудПод</t>
        </is>
      </c>
      <c r="H1567" s="402" t="inlineStr">
        <is>
          <t>Стоимость оборудования подрядчика</t>
        </is>
      </c>
      <c r="I1567" s="402" t="n"/>
      <c r="J1567" s="402" t="n"/>
      <c r="K1567" s="402" t="n">
        <v>229</v>
      </c>
      <c r="L1567" s="402" t="n">
        <v>10</v>
      </c>
      <c r="M1567" s="402" t="n">
        <v>3</v>
      </c>
      <c r="N1567" s="402" t="inlineStr"/>
      <c r="O1567" s="402" t="n">
        <v>0</v>
      </c>
      <c r="P1567" s="402" t="n"/>
      <c r="Q1567" s="402" t="n"/>
      <c r="R1567" s="402" t="n"/>
      <c r="S1567" s="402" t="n"/>
      <c r="T1567" s="402" t="n"/>
      <c r="U1567" s="402" t="n"/>
      <c r="V1567" s="402" t="n"/>
      <c r="W1567" s="402" t="n">
        <v>0</v>
      </c>
      <c r="X1567" s="402" t="n">
        <v>1</v>
      </c>
      <c r="Y1567" s="402" t="n">
        <v>0</v>
      </c>
      <c r="Z1567" s="402" t="n"/>
      <c r="AA1567" s="402" t="n"/>
      <c r="AB1567" s="402" t="n"/>
    </row>
    <row r="1568">
      <c r="A1568" s="402" t="n">
        <v>50</v>
      </c>
      <c r="B1568" s="402" t="n">
        <v>0</v>
      </c>
      <c r="C1568" s="402" t="n">
        <v>0</v>
      </c>
      <c r="D1568" s="402" t="n">
        <v>1</v>
      </c>
      <c r="E1568" s="402" t="n">
        <v>203</v>
      </c>
      <c r="F1568" s="402">
        <f>ROUND(Source!Q1556,O1568)</f>
        <v/>
      </c>
      <c r="G1568" s="402" t="inlineStr">
        <is>
          <t>ЭММ</t>
        </is>
      </c>
      <c r="H1568" s="402" t="inlineStr">
        <is>
          <t>Эксплуатация машин</t>
        </is>
      </c>
      <c r="I1568" s="402" t="n"/>
      <c r="J1568" s="402" t="n"/>
      <c r="K1568" s="402" t="n">
        <v>203</v>
      </c>
      <c r="L1568" s="402" t="n">
        <v>11</v>
      </c>
      <c r="M1568" s="402" t="n">
        <v>3</v>
      </c>
      <c r="N1568" s="402" t="inlineStr"/>
      <c r="O1568" s="402" t="n">
        <v>0</v>
      </c>
      <c r="P1568" s="402" t="n"/>
      <c r="Q1568" s="402" t="n"/>
      <c r="R1568" s="402" t="n"/>
      <c r="S1568" s="402" t="n"/>
      <c r="T1568" s="402" t="n"/>
      <c r="U1568" s="402" t="n"/>
      <c r="V1568" s="402" t="n"/>
      <c r="W1568" s="402" t="n">
        <v>980</v>
      </c>
      <c r="X1568" s="402" t="n">
        <v>1</v>
      </c>
      <c r="Y1568" s="402" t="n">
        <v>980</v>
      </c>
      <c r="Z1568" s="402" t="n"/>
      <c r="AA1568" s="402" t="n"/>
      <c r="AB1568" s="402" t="n"/>
    </row>
    <row r="1569">
      <c r="A1569" s="402" t="n">
        <v>50</v>
      </c>
      <c r="B1569" s="402" t="n">
        <v>0</v>
      </c>
      <c r="C1569" s="402" t="n">
        <v>0</v>
      </c>
      <c r="D1569" s="402" t="n">
        <v>1</v>
      </c>
      <c r="E1569" s="402" t="n">
        <v>231</v>
      </c>
      <c r="F1569" s="402">
        <f>ROUND(Source!BB1556,O1569)</f>
        <v/>
      </c>
      <c r="G1569" s="402" t="inlineStr">
        <is>
          <t>ЭММсНРиСП</t>
        </is>
      </c>
      <c r="H1569" s="402" t="inlineStr">
        <is>
          <t>Эксплуатация машин по ТСН-2001.16</t>
        </is>
      </c>
      <c r="I1569" s="402" t="n"/>
      <c r="J1569" s="402" t="n"/>
      <c r="K1569" s="402" t="n">
        <v>231</v>
      </c>
      <c r="L1569" s="402" t="n">
        <v>12</v>
      </c>
      <c r="M1569" s="402" t="n">
        <v>3</v>
      </c>
      <c r="N1569" s="402" t="inlineStr"/>
      <c r="O1569" s="402" t="n">
        <v>0</v>
      </c>
      <c r="P1569" s="402" t="n"/>
      <c r="Q1569" s="402" t="n"/>
      <c r="R1569" s="402" t="n"/>
      <c r="S1569" s="402" t="n"/>
      <c r="T1569" s="402" t="n"/>
      <c r="U1569" s="402" t="n"/>
      <c r="V1569" s="402" t="n"/>
      <c r="W1569" s="402" t="n">
        <v>0</v>
      </c>
      <c r="X1569" s="402" t="n">
        <v>1</v>
      </c>
      <c r="Y1569" s="402" t="n">
        <v>0</v>
      </c>
      <c r="Z1569" s="402" t="n"/>
      <c r="AA1569" s="402" t="n"/>
      <c r="AB1569" s="402" t="n"/>
    </row>
    <row r="1570">
      <c r="A1570" s="402" t="n">
        <v>50</v>
      </c>
      <c r="B1570" s="402" t="n">
        <v>0</v>
      </c>
      <c r="C1570" s="402" t="n">
        <v>0</v>
      </c>
      <c r="D1570" s="402" t="n">
        <v>1</v>
      </c>
      <c r="E1570" s="402" t="n">
        <v>204</v>
      </c>
      <c r="F1570" s="402">
        <f>ROUND(Source!R1556,O1570)</f>
        <v/>
      </c>
      <c r="G1570" s="402" t="inlineStr">
        <is>
          <t>ЗПМ</t>
        </is>
      </c>
      <c r="H1570" s="402" t="inlineStr">
        <is>
          <t>ЗП машинистов</t>
        </is>
      </c>
      <c r="I1570" s="402" t="n"/>
      <c r="J1570" s="402" t="n"/>
      <c r="K1570" s="402" t="n">
        <v>204</v>
      </c>
      <c r="L1570" s="402" t="n">
        <v>13</v>
      </c>
      <c r="M1570" s="402" t="n">
        <v>3</v>
      </c>
      <c r="N1570" s="402" t="inlineStr"/>
      <c r="O1570" s="402" t="n">
        <v>0</v>
      </c>
      <c r="P1570" s="402" t="n"/>
      <c r="Q1570" s="402" t="n"/>
      <c r="R1570" s="402" t="n"/>
      <c r="S1570" s="402" t="n"/>
      <c r="T1570" s="402" t="n"/>
      <c r="U1570" s="402" t="n"/>
      <c r="V1570" s="402" t="n"/>
      <c r="W1570" s="402" t="n">
        <v>0</v>
      </c>
      <c r="X1570" s="402" t="n">
        <v>1</v>
      </c>
      <c r="Y1570" s="402" t="n">
        <v>0</v>
      </c>
      <c r="Z1570" s="402" t="n"/>
      <c r="AA1570" s="402" t="n"/>
      <c r="AB1570" s="402" t="n"/>
    </row>
    <row r="1571">
      <c r="A1571" s="402" t="n">
        <v>50</v>
      </c>
      <c r="B1571" s="402" t="n">
        <v>0</v>
      </c>
      <c r="C1571" s="402" t="n">
        <v>0</v>
      </c>
      <c r="D1571" s="402" t="n">
        <v>1</v>
      </c>
      <c r="E1571" s="402" t="n">
        <v>205</v>
      </c>
      <c r="F1571" s="402">
        <f>ROUND(Source!S1556,O1571)</f>
        <v/>
      </c>
      <c r="G1571" s="402" t="inlineStr">
        <is>
          <t>ОЗП</t>
        </is>
      </c>
      <c r="H1571" s="402" t="inlineStr">
        <is>
          <t>Основная ЗП рабочих</t>
        </is>
      </c>
      <c r="I1571" s="402" t="n"/>
      <c r="J1571" s="402" t="n"/>
      <c r="K1571" s="402" t="n">
        <v>205</v>
      </c>
      <c r="L1571" s="402" t="n">
        <v>14</v>
      </c>
      <c r="M1571" s="402" t="n">
        <v>3</v>
      </c>
      <c r="N1571" s="402" t="inlineStr"/>
      <c r="O1571" s="402" t="n">
        <v>0</v>
      </c>
      <c r="P1571" s="402" t="n"/>
      <c r="Q1571" s="402" t="n"/>
      <c r="R1571" s="402" t="n"/>
      <c r="S1571" s="402" t="n"/>
      <c r="T1571" s="402" t="n"/>
      <c r="U1571" s="402" t="n"/>
      <c r="V1571" s="402" t="n"/>
      <c r="W1571" s="402" t="n">
        <v>23224</v>
      </c>
      <c r="X1571" s="402" t="n">
        <v>1</v>
      </c>
      <c r="Y1571" s="402" t="n">
        <v>23224</v>
      </c>
      <c r="Z1571" s="402" t="n"/>
      <c r="AA1571" s="402" t="n"/>
      <c r="AB1571" s="402" t="n"/>
    </row>
    <row r="1572">
      <c r="A1572" s="402" t="n">
        <v>50</v>
      </c>
      <c r="B1572" s="402" t="n">
        <v>0</v>
      </c>
      <c r="C1572" s="402" t="n">
        <v>0</v>
      </c>
      <c r="D1572" s="402" t="n">
        <v>1</v>
      </c>
      <c r="E1572" s="402" t="n">
        <v>232</v>
      </c>
      <c r="F1572" s="402">
        <f>ROUND(Source!BC1556,O1572)</f>
        <v/>
      </c>
      <c r="G1572" s="402" t="inlineStr">
        <is>
          <t>ОЗПсНРиСП</t>
        </is>
      </c>
      <c r="H1572" s="402" t="inlineStr">
        <is>
          <t>Основная ЗП рабочих по ТСН-2001.16</t>
        </is>
      </c>
      <c r="I1572" s="402" t="n"/>
      <c r="J1572" s="402" t="n"/>
      <c r="K1572" s="402" t="n">
        <v>232</v>
      </c>
      <c r="L1572" s="402" t="n">
        <v>15</v>
      </c>
      <c r="M1572" s="402" t="n">
        <v>3</v>
      </c>
      <c r="N1572" s="402" t="inlineStr"/>
      <c r="O1572" s="402" t="n">
        <v>0</v>
      </c>
      <c r="P1572" s="402" t="n"/>
      <c r="Q1572" s="402" t="n"/>
      <c r="R1572" s="402" t="n"/>
      <c r="S1572" s="402" t="n"/>
      <c r="T1572" s="402" t="n"/>
      <c r="U1572" s="402" t="n"/>
      <c r="V1572" s="402" t="n"/>
      <c r="W1572" s="402" t="n">
        <v>0</v>
      </c>
      <c r="X1572" s="402" t="n">
        <v>1</v>
      </c>
      <c r="Y1572" s="402" t="n">
        <v>0</v>
      </c>
      <c r="Z1572" s="402" t="n"/>
      <c r="AA1572" s="402" t="n"/>
      <c r="AB1572" s="402" t="n"/>
    </row>
    <row r="1573">
      <c r="A1573" s="402" t="n">
        <v>50</v>
      </c>
      <c r="B1573" s="402" t="n">
        <v>0</v>
      </c>
      <c r="C1573" s="402" t="n">
        <v>0</v>
      </c>
      <c r="D1573" s="402" t="n">
        <v>1</v>
      </c>
      <c r="E1573" s="402" t="n">
        <v>214</v>
      </c>
      <c r="F1573" s="402">
        <f>ROUND(Source!AS1556,O1573)</f>
        <v/>
      </c>
      <c r="G1573" s="402" t="inlineStr">
        <is>
          <t>Строит</t>
        </is>
      </c>
      <c r="H1573" s="402" t="inlineStr">
        <is>
          <t>Строительные работы с НР и СП</t>
        </is>
      </c>
      <c r="I1573" s="402" t="n"/>
      <c r="J1573" s="402" t="n"/>
      <c r="K1573" s="402" t="n">
        <v>214</v>
      </c>
      <c r="L1573" s="402" t="n">
        <v>16</v>
      </c>
      <c r="M1573" s="402" t="n">
        <v>3</v>
      </c>
      <c r="N1573" s="402" t="inlineStr"/>
      <c r="O1573" s="402" t="n">
        <v>0</v>
      </c>
      <c r="P1573" s="402" t="n"/>
      <c r="Q1573" s="402" t="n"/>
      <c r="R1573" s="402" t="n"/>
      <c r="S1573" s="402" t="n"/>
      <c r="T1573" s="402" t="n"/>
      <c r="U1573" s="402" t="n"/>
      <c r="V1573" s="402" t="n"/>
      <c r="W1573" s="402" t="n">
        <v>67605</v>
      </c>
      <c r="X1573" s="402" t="n">
        <v>1</v>
      </c>
      <c r="Y1573" s="402" t="n">
        <v>67605</v>
      </c>
      <c r="Z1573" s="402" t="n"/>
      <c r="AA1573" s="402" t="n"/>
      <c r="AB1573" s="402" t="n"/>
    </row>
    <row r="1574">
      <c r="A1574" s="402" t="n">
        <v>50</v>
      </c>
      <c r="B1574" s="402" t="n">
        <v>0</v>
      </c>
      <c r="C1574" s="402" t="n">
        <v>0</v>
      </c>
      <c r="D1574" s="402" t="n">
        <v>1</v>
      </c>
      <c r="E1574" s="402" t="n">
        <v>215</v>
      </c>
      <c r="F1574" s="402">
        <f>ROUND(Source!AT1556,O1574)</f>
        <v/>
      </c>
      <c r="G1574" s="402" t="inlineStr">
        <is>
          <t>Монтаж</t>
        </is>
      </c>
      <c r="H1574" s="402" t="inlineStr">
        <is>
          <t>Монтажные работы с НР и СП</t>
        </is>
      </c>
      <c r="I1574" s="402" t="n"/>
      <c r="J1574" s="402" t="n"/>
      <c r="K1574" s="402" t="n">
        <v>215</v>
      </c>
      <c r="L1574" s="402" t="n">
        <v>17</v>
      </c>
      <c r="M1574" s="402" t="n">
        <v>3</v>
      </c>
      <c r="N1574" s="402" t="inlineStr"/>
      <c r="O1574" s="402" t="n">
        <v>0</v>
      </c>
      <c r="P1574" s="402" t="n"/>
      <c r="Q1574" s="402" t="n"/>
      <c r="R1574" s="402" t="n"/>
      <c r="S1574" s="402" t="n"/>
      <c r="T1574" s="402" t="n"/>
      <c r="U1574" s="402" t="n"/>
      <c r="V1574" s="402" t="n"/>
      <c r="W1574" s="402" t="n">
        <v>0</v>
      </c>
      <c r="X1574" s="402" t="n">
        <v>1</v>
      </c>
      <c r="Y1574" s="402" t="n">
        <v>0</v>
      </c>
      <c r="Z1574" s="402" t="n"/>
      <c r="AA1574" s="402" t="n"/>
      <c r="AB1574" s="402" t="n"/>
    </row>
    <row r="1575">
      <c r="A1575" s="402" t="n">
        <v>50</v>
      </c>
      <c r="B1575" s="402" t="n">
        <v>0</v>
      </c>
      <c r="C1575" s="402" t="n">
        <v>0</v>
      </c>
      <c r="D1575" s="402" t="n">
        <v>1</v>
      </c>
      <c r="E1575" s="402" t="n">
        <v>217</v>
      </c>
      <c r="F1575" s="402">
        <f>ROUND(Source!AU1556,O1575)</f>
        <v/>
      </c>
      <c r="G1575" s="402" t="inlineStr">
        <is>
          <t>Прочие</t>
        </is>
      </c>
      <c r="H1575" s="402" t="inlineStr">
        <is>
          <t>Прочие работы с НР и СП</t>
        </is>
      </c>
      <c r="I1575" s="402" t="n"/>
      <c r="J1575" s="402" t="n"/>
      <c r="K1575" s="402" t="n">
        <v>217</v>
      </c>
      <c r="L1575" s="402" t="n">
        <v>18</v>
      </c>
      <c r="M1575" s="402" t="n">
        <v>3</v>
      </c>
      <c r="N1575" s="402" t="inlineStr"/>
      <c r="O1575" s="402" t="n">
        <v>0</v>
      </c>
      <c r="P1575" s="402" t="n"/>
      <c r="Q1575" s="402" t="n"/>
      <c r="R1575" s="402" t="n"/>
      <c r="S1575" s="402" t="n"/>
      <c r="T1575" s="402" t="n"/>
      <c r="U1575" s="402" t="n"/>
      <c r="V1575" s="402" t="n"/>
      <c r="W1575" s="402" t="n">
        <v>0</v>
      </c>
      <c r="X1575" s="402" t="n">
        <v>1</v>
      </c>
      <c r="Y1575" s="402" t="n">
        <v>0</v>
      </c>
      <c r="Z1575" s="402" t="n"/>
      <c r="AA1575" s="402" t="n"/>
      <c r="AB1575" s="402" t="n"/>
    </row>
    <row r="1576">
      <c r="A1576" s="402" t="n">
        <v>50</v>
      </c>
      <c r="B1576" s="402" t="n">
        <v>0</v>
      </c>
      <c r="C1576" s="402" t="n">
        <v>0</v>
      </c>
      <c r="D1576" s="402" t="n">
        <v>1</v>
      </c>
      <c r="E1576" s="402" t="n">
        <v>230</v>
      </c>
      <c r="F1576" s="402">
        <f>ROUND(Source!BA1556,O1576)</f>
        <v/>
      </c>
      <c r="G1576" s="402" t="inlineStr">
        <is>
          <t>ПрочиеЗатр</t>
        </is>
      </c>
      <c r="H1576" s="402" t="inlineStr">
        <is>
          <t>Прочие затраты по ТСН-2001.16</t>
        </is>
      </c>
      <c r="I1576" s="402" t="n"/>
      <c r="J1576" s="402" t="n"/>
      <c r="K1576" s="402" t="n">
        <v>230</v>
      </c>
      <c r="L1576" s="402" t="n">
        <v>19</v>
      </c>
      <c r="M1576" s="402" t="n">
        <v>3</v>
      </c>
      <c r="N1576" s="402" t="inlineStr"/>
      <c r="O1576" s="402" t="n">
        <v>0</v>
      </c>
      <c r="P1576" s="402" t="n"/>
      <c r="Q1576" s="402" t="n"/>
      <c r="R1576" s="402" t="n"/>
      <c r="S1576" s="402" t="n"/>
      <c r="T1576" s="402" t="n"/>
      <c r="U1576" s="402" t="n"/>
      <c r="V1576" s="402" t="n"/>
      <c r="W1576" s="402" t="n">
        <v>0</v>
      </c>
      <c r="X1576" s="402" t="n">
        <v>1</v>
      </c>
      <c r="Y1576" s="402" t="n">
        <v>0</v>
      </c>
      <c r="Z1576" s="402" t="n"/>
      <c r="AA1576" s="402" t="n"/>
      <c r="AB1576" s="402" t="n"/>
    </row>
    <row r="1577">
      <c r="A1577" s="402" t="n">
        <v>50</v>
      </c>
      <c r="B1577" s="402" t="n">
        <v>0</v>
      </c>
      <c r="C1577" s="402" t="n">
        <v>0</v>
      </c>
      <c r="D1577" s="402" t="n">
        <v>1</v>
      </c>
      <c r="E1577" s="402" t="n">
        <v>206</v>
      </c>
      <c r="F1577" s="402">
        <f>ROUND(Source!T1556,O1577)</f>
        <v/>
      </c>
      <c r="G1577" s="402" t="inlineStr">
        <is>
          <t>ВозврМат</t>
        </is>
      </c>
      <c r="H1577" s="402" t="inlineStr">
        <is>
          <t>Возврат материалов</t>
        </is>
      </c>
      <c r="I1577" s="402" t="n"/>
      <c r="J1577" s="402" t="n"/>
      <c r="K1577" s="402" t="n">
        <v>206</v>
      </c>
      <c r="L1577" s="402" t="n">
        <v>20</v>
      </c>
      <c r="M1577" s="402" t="n">
        <v>3</v>
      </c>
      <c r="N1577" s="402" t="inlineStr"/>
      <c r="O1577" s="402" t="n">
        <v>0</v>
      </c>
      <c r="P1577" s="402" t="n"/>
      <c r="Q1577" s="402" t="n"/>
      <c r="R1577" s="402" t="n"/>
      <c r="S1577" s="402" t="n"/>
      <c r="T1577" s="402" t="n"/>
      <c r="U1577" s="402" t="n"/>
      <c r="V1577" s="402" t="n"/>
      <c r="W1577" s="402" t="n">
        <v>0</v>
      </c>
      <c r="X1577" s="402" t="n">
        <v>1</v>
      </c>
      <c r="Y1577" s="402" t="n">
        <v>0</v>
      </c>
      <c r="Z1577" s="402" t="n"/>
      <c r="AA1577" s="402" t="n"/>
      <c r="AB1577" s="402" t="n"/>
    </row>
    <row r="1578">
      <c r="A1578" s="402" t="n">
        <v>50</v>
      </c>
      <c r="B1578" s="402" t="n">
        <v>0</v>
      </c>
      <c r="C1578" s="402" t="n">
        <v>0</v>
      </c>
      <c r="D1578" s="402" t="n">
        <v>1</v>
      </c>
      <c r="E1578" s="402" t="n">
        <v>207</v>
      </c>
      <c r="F1578" s="402">
        <f>ROUND(Source!U1556,O1578)</f>
        <v/>
      </c>
      <c r="G1578" s="402" t="inlineStr">
        <is>
          <t>ТрудСтр</t>
        </is>
      </c>
      <c r="H1578" s="402" t="inlineStr">
        <is>
          <t>Трудозатраты строителей</t>
        </is>
      </c>
      <c r="I1578" s="402" t="n"/>
      <c r="J1578" s="402" t="n"/>
      <c r="K1578" s="402" t="n">
        <v>207</v>
      </c>
      <c r="L1578" s="402" t="n">
        <v>21</v>
      </c>
      <c r="M1578" s="402" t="n">
        <v>3</v>
      </c>
      <c r="N1578" s="402" t="inlineStr"/>
      <c r="O1578" s="402" t="n">
        <v>7</v>
      </c>
      <c r="P1578" s="402" t="n"/>
      <c r="Q1578" s="402" t="n"/>
      <c r="R1578" s="402" t="n"/>
      <c r="S1578" s="402" t="n"/>
      <c r="T1578" s="402" t="n"/>
      <c r="U1578" s="402" t="n"/>
      <c r="V1578" s="402" t="n"/>
      <c r="W1578" s="402" t="n">
        <v>46.633</v>
      </c>
      <c r="X1578" s="402" t="n">
        <v>1</v>
      </c>
      <c r="Y1578" s="402" t="n">
        <v>46.633</v>
      </c>
      <c r="Z1578" s="402" t="n"/>
      <c r="AA1578" s="402" t="n"/>
      <c r="AB1578" s="402" t="n"/>
    </row>
    <row r="1579">
      <c r="A1579" s="402" t="n">
        <v>50</v>
      </c>
      <c r="B1579" s="402" t="n">
        <v>0</v>
      </c>
      <c r="C1579" s="402" t="n">
        <v>0</v>
      </c>
      <c r="D1579" s="402" t="n">
        <v>1</v>
      </c>
      <c r="E1579" s="402" t="n">
        <v>208</v>
      </c>
      <c r="F1579" s="402">
        <f>ROUND(Source!V1556,O1579)</f>
        <v/>
      </c>
      <c r="G1579" s="402" t="inlineStr">
        <is>
          <t>ТрудМаш</t>
        </is>
      </c>
      <c r="H1579" s="402" t="inlineStr">
        <is>
          <t>Трудозатраты машинистов</t>
        </is>
      </c>
      <c r="I1579" s="402" t="n"/>
      <c r="J1579" s="402" t="n"/>
      <c r="K1579" s="402" t="n">
        <v>208</v>
      </c>
      <c r="L1579" s="402" t="n">
        <v>22</v>
      </c>
      <c r="M1579" s="402" t="n">
        <v>3</v>
      </c>
      <c r="N1579" s="402" t="inlineStr"/>
      <c r="O1579" s="402" t="n">
        <v>7</v>
      </c>
      <c r="P1579" s="402" t="n"/>
      <c r="Q1579" s="402" t="n"/>
      <c r="R1579" s="402" t="n"/>
      <c r="S1579" s="402" t="n"/>
      <c r="T1579" s="402" t="n"/>
      <c r="U1579" s="402" t="n"/>
      <c r="V1579" s="402" t="n"/>
      <c r="W1579" s="402" t="n">
        <v>0</v>
      </c>
      <c r="X1579" s="402" t="n">
        <v>1</v>
      </c>
      <c r="Y1579" s="402" t="n">
        <v>0</v>
      </c>
      <c r="Z1579" s="402" t="n"/>
      <c r="AA1579" s="402" t="n"/>
      <c r="AB1579" s="402" t="n"/>
    </row>
    <row r="1580">
      <c r="A1580" s="402" t="n">
        <v>50</v>
      </c>
      <c r="B1580" s="402" t="n">
        <v>0</v>
      </c>
      <c r="C1580" s="402" t="n">
        <v>0</v>
      </c>
      <c r="D1580" s="402" t="n">
        <v>1</v>
      </c>
      <c r="E1580" s="402" t="n">
        <v>209</v>
      </c>
      <c r="F1580" s="402">
        <f>ROUND(Source!W1556,O1580)</f>
        <v/>
      </c>
      <c r="G1580" s="402" t="inlineStr">
        <is>
          <t>ТранспМат</t>
        </is>
      </c>
      <c r="H1580" s="402" t="inlineStr">
        <is>
          <t>Транспорт материалов</t>
        </is>
      </c>
      <c r="I1580" s="402" t="n"/>
      <c r="J1580" s="402" t="n"/>
      <c r="K1580" s="402" t="n">
        <v>209</v>
      </c>
      <c r="L1580" s="402" t="n">
        <v>23</v>
      </c>
      <c r="M1580" s="402" t="n">
        <v>3</v>
      </c>
      <c r="N1580" s="402" t="inlineStr"/>
      <c r="O1580" s="402" t="n">
        <v>0</v>
      </c>
      <c r="P1580" s="402" t="n"/>
      <c r="Q1580" s="402" t="n"/>
      <c r="R1580" s="402" t="n"/>
      <c r="S1580" s="402" t="n"/>
      <c r="T1580" s="402" t="n"/>
      <c r="U1580" s="402" t="n"/>
      <c r="V1580" s="402" t="n"/>
      <c r="W1580" s="402" t="n">
        <v>0</v>
      </c>
      <c r="X1580" s="402" t="n">
        <v>1</v>
      </c>
      <c r="Y1580" s="402" t="n">
        <v>0</v>
      </c>
      <c r="Z1580" s="402" t="n"/>
      <c r="AA1580" s="402" t="n"/>
      <c r="AB1580" s="402" t="n"/>
    </row>
    <row r="1581">
      <c r="A1581" s="402" t="n">
        <v>50</v>
      </c>
      <c r="B1581" s="402" t="n">
        <v>0</v>
      </c>
      <c r="C1581" s="402" t="n">
        <v>0</v>
      </c>
      <c r="D1581" s="402" t="n">
        <v>1</v>
      </c>
      <c r="E1581" s="402" t="n">
        <v>233</v>
      </c>
      <c r="F1581" s="402">
        <f>ROUND(Source!BD1556,O1581)</f>
        <v/>
      </c>
      <c r="G1581" s="402" t="inlineStr">
        <is>
          <t>Перевозка</t>
        </is>
      </c>
      <c r="H1581" s="402" t="inlineStr">
        <is>
          <t>Перевозка грузов</t>
        </is>
      </c>
      <c r="I1581" s="402" t="n"/>
      <c r="J1581" s="402" t="n"/>
      <c r="K1581" s="402" t="n">
        <v>233</v>
      </c>
      <c r="L1581" s="402" t="n">
        <v>24</v>
      </c>
      <c r="M1581" s="402" t="n">
        <v>3</v>
      </c>
      <c r="N1581" s="402" t="inlineStr"/>
      <c r="O1581" s="402" t="n">
        <v>0</v>
      </c>
      <c r="P1581" s="402" t="n"/>
      <c r="Q1581" s="402" t="n"/>
      <c r="R1581" s="402" t="n"/>
      <c r="S1581" s="402" t="n"/>
      <c r="T1581" s="402" t="n"/>
      <c r="U1581" s="402" t="n"/>
      <c r="V1581" s="402" t="n"/>
      <c r="W1581" s="402" t="n">
        <v>0</v>
      </c>
      <c r="X1581" s="402" t="n">
        <v>1</v>
      </c>
      <c r="Y1581" s="402" t="n">
        <v>0</v>
      </c>
      <c r="Z1581" s="402" t="n"/>
      <c r="AA1581" s="402" t="n"/>
      <c r="AB1581" s="402" t="n"/>
    </row>
    <row r="1582">
      <c r="A1582" s="402" t="n">
        <v>50</v>
      </c>
      <c r="B1582" s="402" t="n">
        <v>0</v>
      </c>
      <c r="C1582" s="402" t="n">
        <v>0</v>
      </c>
      <c r="D1582" s="402" t="n">
        <v>1</v>
      </c>
      <c r="E1582" s="402" t="n">
        <v>210</v>
      </c>
      <c r="F1582" s="402">
        <f>ROUND(Source!X1556,O1582)</f>
        <v/>
      </c>
      <c r="G1582" s="402" t="inlineStr">
        <is>
          <t>НР</t>
        </is>
      </c>
      <c r="H1582" s="402" t="inlineStr">
        <is>
          <t>Накладные расходы</t>
        </is>
      </c>
      <c r="I1582" s="402" t="n"/>
      <c r="J1582" s="402" t="n"/>
      <c r="K1582" s="402" t="n">
        <v>210</v>
      </c>
      <c r="L1582" s="402" t="n">
        <v>25</v>
      </c>
      <c r="M1582" s="402" t="n">
        <v>3</v>
      </c>
      <c r="N1582" s="402" t="inlineStr"/>
      <c r="O1582" s="402" t="n">
        <v>0</v>
      </c>
      <c r="P1582" s="402" t="n"/>
      <c r="Q1582" s="402" t="n"/>
      <c r="R1582" s="402" t="n"/>
      <c r="S1582" s="402" t="n"/>
      <c r="T1582" s="402" t="n"/>
      <c r="U1582" s="402" t="n"/>
      <c r="V1582" s="402" t="n"/>
      <c r="W1582" s="402" t="n">
        <v>25874</v>
      </c>
      <c r="X1582" s="402" t="n">
        <v>1</v>
      </c>
      <c r="Y1582" s="402" t="n">
        <v>25874</v>
      </c>
      <c r="Z1582" s="402" t="n"/>
      <c r="AA1582" s="402" t="n"/>
      <c r="AB1582" s="402" t="n"/>
    </row>
    <row r="1583">
      <c r="A1583" s="402" t="n">
        <v>50</v>
      </c>
      <c r="B1583" s="402" t="n">
        <v>0</v>
      </c>
      <c r="C1583" s="402" t="n">
        <v>0</v>
      </c>
      <c r="D1583" s="402" t="n">
        <v>1</v>
      </c>
      <c r="E1583" s="402" t="n">
        <v>211</v>
      </c>
      <c r="F1583" s="402">
        <f>ROUND(Source!Y1556,O1583)</f>
        <v/>
      </c>
      <c r="G1583" s="402" t="inlineStr">
        <is>
          <t>СмПриб</t>
        </is>
      </c>
      <c r="H1583" s="402" t="inlineStr">
        <is>
          <t>Сметная прибыль</t>
        </is>
      </c>
      <c r="I1583" s="402" t="n"/>
      <c r="J1583" s="402" t="n"/>
      <c r="K1583" s="402" t="n">
        <v>211</v>
      </c>
      <c r="L1583" s="402" t="n">
        <v>26</v>
      </c>
      <c r="M1583" s="402" t="n">
        <v>3</v>
      </c>
      <c r="N1583" s="402" t="inlineStr"/>
      <c r="O1583" s="402" t="n">
        <v>0</v>
      </c>
      <c r="P1583" s="402" t="n"/>
      <c r="Q1583" s="402" t="n"/>
      <c r="R1583" s="402" t="n"/>
      <c r="S1583" s="402" t="n"/>
      <c r="T1583" s="402" t="n"/>
      <c r="U1583" s="402" t="n"/>
      <c r="V1583" s="402" t="n"/>
      <c r="W1583" s="402" t="n">
        <v>14263</v>
      </c>
      <c r="X1583" s="402" t="n">
        <v>1</v>
      </c>
      <c r="Y1583" s="402" t="n">
        <v>14263</v>
      </c>
      <c r="Z1583" s="402" t="n"/>
      <c r="AA1583" s="402" t="n"/>
      <c r="AB1583" s="402" t="n"/>
    </row>
    <row r="1584">
      <c r="A1584" s="402" t="n">
        <v>50</v>
      </c>
      <c r="B1584" s="402" t="n">
        <v>0</v>
      </c>
      <c r="C1584" s="402" t="n">
        <v>0</v>
      </c>
      <c r="D1584" s="402" t="n">
        <v>1</v>
      </c>
      <c r="E1584" s="402" t="n">
        <v>224</v>
      </c>
      <c r="F1584" s="402">
        <f>ROUND(Source!AR1556,O1584)</f>
        <v/>
      </c>
      <c r="G1584" s="402" t="inlineStr">
        <is>
          <t>Всего</t>
        </is>
      </c>
      <c r="H1584" s="402" t="inlineStr">
        <is>
          <t>Всего с НР и СП</t>
        </is>
      </c>
      <c r="I1584" s="402" t="n"/>
      <c r="J1584" s="402" t="n"/>
      <c r="K1584" s="402" t="n">
        <v>224</v>
      </c>
      <c r="L1584" s="402" t="n">
        <v>27</v>
      </c>
      <c r="M1584" s="402" t="n">
        <v>3</v>
      </c>
      <c r="N1584" s="402" t="inlineStr"/>
      <c r="O1584" s="402" t="n">
        <v>0</v>
      </c>
      <c r="P1584" s="402" t="n"/>
      <c r="Q1584" s="402" t="n"/>
      <c r="R1584" s="402" t="n"/>
      <c r="S1584" s="402" t="n"/>
      <c r="T1584" s="402" t="n"/>
      <c r="U1584" s="402" t="n"/>
      <c r="V1584" s="402" t="n"/>
      <c r="W1584" s="402" t="n">
        <v>67605</v>
      </c>
      <c r="X1584" s="402" t="n">
        <v>1</v>
      </c>
      <c r="Y1584" s="402" t="n">
        <v>67605</v>
      </c>
      <c r="Z1584" s="402" t="n"/>
      <c r="AA1584" s="402" t="n"/>
      <c r="AB1584" s="402" t="n"/>
    </row>
    <row r="1585">
      <c r="A1585" s="402" t="n">
        <v>50</v>
      </c>
      <c r="B1585" s="402" t="n">
        <v>1</v>
      </c>
      <c r="C1585" s="402" t="n">
        <v>0</v>
      </c>
      <c r="D1585" s="402" t="n">
        <v>2</v>
      </c>
      <c r="E1585" s="402" t="n">
        <v>0</v>
      </c>
      <c r="F1585" s="402">
        <f>ROUND(F1584,O1585)</f>
        <v/>
      </c>
      <c r="G1585" s="402" t="inlineStr">
        <is>
          <t>и1</t>
        </is>
      </c>
      <c r="H1585" s="402" t="inlineStr">
        <is>
          <t>Итого</t>
        </is>
      </c>
      <c r="I1585" s="402" t="n"/>
      <c r="J1585" s="402" t="n"/>
      <c r="K1585" s="402" t="n">
        <v>212</v>
      </c>
      <c r="L1585" s="402" t="n">
        <v>28</v>
      </c>
      <c r="M1585" s="402" t="n">
        <v>0</v>
      </c>
      <c r="N1585" s="402" t="inlineStr"/>
      <c r="O1585" s="402" t="n">
        <v>0</v>
      </c>
      <c r="P1585" s="402" t="n"/>
      <c r="Q1585" s="402" t="n"/>
      <c r="R1585" s="402" t="n"/>
      <c r="S1585" s="402" t="n"/>
      <c r="T1585" s="402" t="n"/>
      <c r="U1585" s="402" t="n"/>
      <c r="V1585" s="402" t="n"/>
      <c r="W1585" s="402" t="n">
        <v>67605</v>
      </c>
      <c r="X1585" s="402" t="n">
        <v>1</v>
      </c>
      <c r="Y1585" s="402" t="n">
        <v>67605</v>
      </c>
      <c r="Z1585" s="402" t="n"/>
      <c r="AA1585" s="402" t="n"/>
      <c r="AB1585" s="402" t="n"/>
    </row>
    <row r="1586">
      <c r="A1586" s="402" t="n">
        <v>50</v>
      </c>
      <c r="B1586" s="402" t="n">
        <v>1</v>
      </c>
      <c r="C1586" s="402" t="n">
        <v>0</v>
      </c>
      <c r="D1586" s="402" t="n">
        <v>2</v>
      </c>
      <c r="E1586" s="402" t="n">
        <v>0</v>
      </c>
      <c r="F1586" s="402">
        <f>ROUND(F1585*0.22,O1586)</f>
        <v/>
      </c>
      <c r="G1586" s="402" t="inlineStr">
        <is>
          <t>и2</t>
        </is>
      </c>
      <c r="H1586" s="402" t="inlineStr">
        <is>
          <t>НДС 22%</t>
        </is>
      </c>
      <c r="I1586" s="402" t="n"/>
      <c r="J1586" s="402" t="n"/>
      <c r="K1586" s="402" t="n">
        <v>212</v>
      </c>
      <c r="L1586" s="402" t="n">
        <v>29</v>
      </c>
      <c r="M1586" s="402" t="n">
        <v>0</v>
      </c>
      <c r="N1586" s="402" t="inlineStr"/>
      <c r="O1586" s="402" t="n">
        <v>0</v>
      </c>
      <c r="P1586" s="402" t="n"/>
      <c r="Q1586" s="402" t="n"/>
      <c r="R1586" s="402" t="n"/>
      <c r="S1586" s="402" t="n"/>
      <c r="T1586" s="402" t="n"/>
      <c r="U1586" s="402" t="n"/>
      <c r="V1586" s="402" t="n"/>
      <c r="W1586" s="402" t="n">
        <v>14873</v>
      </c>
      <c r="X1586" s="402" t="n">
        <v>1</v>
      </c>
      <c r="Y1586" s="402" t="n">
        <v>14873</v>
      </c>
      <c r="Z1586" s="402" t="n"/>
      <c r="AA1586" s="402" t="n"/>
      <c r="AB1586" s="402" t="n"/>
    </row>
    <row r="1587">
      <c r="A1587" s="402" t="n">
        <v>50</v>
      </c>
      <c r="B1587" s="402" t="n">
        <v>1</v>
      </c>
      <c r="C1587" s="402" t="n">
        <v>0</v>
      </c>
      <c r="D1587" s="402" t="n">
        <v>2</v>
      </c>
      <c r="E1587" s="402" t="n">
        <v>213</v>
      </c>
      <c r="F1587" s="402">
        <f>ROUND(F1585+F1586,O1587)</f>
        <v/>
      </c>
      <c r="G1587" s="402" t="inlineStr">
        <is>
          <t>и3</t>
        </is>
      </c>
      <c r="H1587" s="402" t="inlineStr">
        <is>
          <t>Всего</t>
        </is>
      </c>
      <c r="I1587" s="402" t="n"/>
      <c r="J1587" s="402" t="n"/>
      <c r="K1587" s="402" t="n">
        <v>212</v>
      </c>
      <c r="L1587" s="402" t="n">
        <v>30</v>
      </c>
      <c r="M1587" s="402" t="n">
        <v>0</v>
      </c>
      <c r="N1587" s="402" t="inlineStr"/>
      <c r="O1587" s="402" t="n">
        <v>0</v>
      </c>
      <c r="P1587" s="402" t="n"/>
      <c r="Q1587" s="402" t="n"/>
      <c r="R1587" s="402" t="n"/>
      <c r="S1587" s="402" t="n"/>
      <c r="T1587" s="402" t="n"/>
      <c r="U1587" s="402" t="n"/>
      <c r="V1587" s="402" t="n"/>
      <c r="W1587" s="402" t="n">
        <v>82478</v>
      </c>
      <c r="X1587" s="402" t="n">
        <v>1</v>
      </c>
      <c r="Y1587" s="402" t="n">
        <v>82478</v>
      </c>
      <c r="Z1587" s="402" t="n"/>
      <c r="AA1587" s="402" t="n"/>
      <c r="AB1587" s="402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401" t="n">
        <v>75</v>
      </c>
      <c r="B1615" s="401" t="inlineStr">
        <is>
          <t>Уровень цен</t>
        </is>
      </c>
      <c r="C1615" s="401" t="n">
        <v>2025</v>
      </c>
      <c r="D1615" s="401" t="n">
        <v>0</v>
      </c>
      <c r="E1615" s="401" t="n">
        <v>6</v>
      </c>
      <c r="F1615" s="401" t="n"/>
      <c r="G1615" s="401" t="n">
        <v>0</v>
      </c>
      <c r="H1615" s="401" t="n">
        <v>1</v>
      </c>
      <c r="I1615" s="401" t="n">
        <v>0</v>
      </c>
      <c r="J1615" s="401" t="n">
        <v>3</v>
      </c>
      <c r="K1615" s="401" t="n">
        <v>0</v>
      </c>
      <c r="L1615" s="401" t="n">
        <v>0</v>
      </c>
      <c r="M1615" s="401" t="n">
        <v>0</v>
      </c>
      <c r="N1615" s="401" t="n">
        <v>78869116</v>
      </c>
      <c r="O1615" s="401" t="n">
        <v>1</v>
      </c>
    </row>
    <row r="1616">
      <c r="A1616" s="403" t="n">
        <v>1</v>
      </c>
      <c r="B1616" s="403" t="inlineStr">
        <is>
          <t>Сборник индексов</t>
        </is>
      </c>
      <c r="C1616" s="403" t="inlineStr">
        <is>
          <t>ТСНБ-2001 Московской области (редакция 2014 г)</t>
        </is>
      </c>
      <c r="D1616" s="403" t="n">
        <v>2025</v>
      </c>
      <c r="E1616" s="403" t="n">
        <v>6</v>
      </c>
      <c r="F1616" s="403" t="n">
        <v>1</v>
      </c>
      <c r="G1616" s="403" t="n">
        <v>1</v>
      </c>
      <c r="H1616" s="403" t="n">
        <v>0</v>
      </c>
      <c r="I1616" s="403" t="n">
        <v>2</v>
      </c>
      <c r="J1616" s="403" t="n">
        <v>1</v>
      </c>
      <c r="K1616" s="403" t="n">
        <v>1</v>
      </c>
      <c r="L1616" s="403" t="n">
        <v>1</v>
      </c>
      <c r="M1616" s="403" t="n">
        <v>1</v>
      </c>
      <c r="N1616" s="403" t="n">
        <v>1</v>
      </c>
      <c r="O1616" s="403" t="n">
        <v>1</v>
      </c>
      <c r="P1616" s="403" t="n">
        <v>1</v>
      </c>
      <c r="Q1616" s="403" t="n">
        <v>1</v>
      </c>
      <c r="R1616" s="403" t="inlineStr"/>
      <c r="S1616" s="403" t="inlineStr"/>
      <c r="T1616" s="403" t="inlineStr"/>
      <c r="U1616" s="403" t="inlineStr"/>
      <c r="V1616" s="403" t="inlineStr"/>
      <c r="W1616" s="403" t="inlineStr"/>
      <c r="X1616" s="403" t="inlineStr"/>
      <c r="Y1616" s="403" t="inlineStr"/>
      <c r="Z1616" s="403" t="inlineStr"/>
      <c r="AA1616" s="403" t="inlineStr"/>
      <c r="AB1616" s="403" t="n"/>
      <c r="AC1616" s="403" t="n"/>
      <c r="AD1616" s="403" t="n"/>
      <c r="AE1616" s="403" t="n"/>
      <c r="AF1616" s="403" t="n"/>
      <c r="AG1616" s="403" t="n"/>
      <c r="AH1616" s="403" t="n"/>
      <c r="AI1616" s="403" t="n"/>
      <c r="AJ1616" s="403" t="n"/>
      <c r="AK1616" s="403" t="n"/>
      <c r="AL1616" s="403" t="n"/>
      <c r="AM1616" s="403" t="n"/>
      <c r="AN1616" s="403" t="n">
        <v>78869117</v>
      </c>
      <c r="AO1616" s="403" t="n"/>
      <c r="AP1616" s="403" t="n"/>
      <c r="AQ1616" s="403" t="n"/>
      <c r="AR1616" s="403" t="n"/>
      <c r="AS1616" s="403" t="n"/>
      <c r="AT1616" s="403" t="n"/>
      <c r="AU1616" s="403" t="n"/>
      <c r="AV1616" s="403" t="n"/>
      <c r="AW1616" s="403" t="n"/>
      <c r="AX1616" s="403" t="n"/>
    </row>
    <row r="1617">
      <c r="A1617" s="403" t="n">
        <v>2</v>
      </c>
      <c r="B1617" s="403" t="inlineStr">
        <is>
          <t>Вид цен</t>
        </is>
      </c>
      <c r="C1617" s="403" t="inlineStr"/>
      <c r="D1617" s="403" t="n">
        <v>0</v>
      </c>
      <c r="E1617" s="403" t="n">
        <v>0</v>
      </c>
      <c r="F1617" s="403" t="n">
        <v>-1</v>
      </c>
      <c r="G1617" s="403" t="n"/>
      <c r="H1617" s="403" t="n"/>
      <c r="I1617" s="403" t="n"/>
      <c r="J1617" s="403" t="n"/>
      <c r="K1617" s="403" t="n"/>
      <c r="L1617" s="403" t="n"/>
      <c r="M1617" s="403" t="n"/>
      <c r="N1617" s="403" t="n"/>
      <c r="O1617" s="403" t="n"/>
      <c r="P1617" s="403" t="n"/>
      <c r="Q1617" s="403" t="n"/>
      <c r="R1617" s="403" t="n"/>
      <c r="S1617" s="403" t="n"/>
      <c r="T1617" s="403" t="n"/>
      <c r="U1617" s="403" t="n"/>
      <c r="V1617" s="403" t="n"/>
      <c r="W1617" s="403" t="n"/>
      <c r="X1617" s="403" t="n"/>
      <c r="Y1617" s="403" t="n"/>
      <c r="Z1617" s="403" t="n"/>
      <c r="AA1617" s="403" t="n"/>
      <c r="AB1617" s="403" t="n"/>
      <c r="AC1617" s="403" t="n"/>
      <c r="AD1617" s="403" t="n"/>
      <c r="AE1617" s="403" t="n"/>
      <c r="AF1617" s="403" t="n"/>
      <c r="AG1617" s="403" t="n"/>
      <c r="AH1617" s="403" t="n"/>
      <c r="AI1617" s="403" t="n"/>
      <c r="AJ1617" s="403" t="n"/>
      <c r="AK1617" s="403" t="n"/>
      <c r="AL1617" s="403" t="n"/>
      <c r="AM1617" s="403" t="n"/>
      <c r="AN1617" s="403" t="n">
        <v>78869118</v>
      </c>
    </row>
    <row r="1618">
      <c r="A1618" s="403" t="n">
        <v>1</v>
      </c>
      <c r="B1618" s="403" t="inlineStr">
        <is>
          <t>Сборник индексов</t>
        </is>
      </c>
      <c r="C1618" s="403" t="inlineStr">
        <is>
          <t>МО эксплуатация дорог</t>
        </is>
      </c>
      <c r="D1618" s="403" t="n">
        <v>2025</v>
      </c>
      <c r="E1618" s="403" t="n">
        <v>9</v>
      </c>
      <c r="F1618" s="403" t="n">
        <v>1</v>
      </c>
      <c r="G1618" s="403" t="n">
        <v>1</v>
      </c>
      <c r="H1618" s="403" t="n">
        <v>0</v>
      </c>
      <c r="I1618" s="403" t="n">
        <v>2</v>
      </c>
      <c r="J1618" s="403" t="n">
        <v>1</v>
      </c>
      <c r="K1618" s="403" t="n">
        <v>1</v>
      </c>
      <c r="L1618" s="403" t="n">
        <v>1</v>
      </c>
      <c r="M1618" s="403" t="n">
        <v>1</v>
      </c>
      <c r="N1618" s="403" t="n">
        <v>1</v>
      </c>
      <c r="O1618" s="403" t="n">
        <v>1</v>
      </c>
      <c r="P1618" s="403" t="n">
        <v>1</v>
      </c>
      <c r="Q1618" s="403" t="n">
        <v>1</v>
      </c>
      <c r="R1618" s="403" t="inlineStr"/>
      <c r="S1618" s="403" t="inlineStr"/>
      <c r="T1618" s="403" t="inlineStr"/>
      <c r="U1618" s="403" t="inlineStr"/>
      <c r="V1618" s="403" t="inlineStr"/>
      <c r="W1618" s="403" t="inlineStr"/>
      <c r="X1618" s="403" t="inlineStr"/>
      <c r="Y1618" s="403" t="inlineStr"/>
      <c r="Z1618" s="403" t="inlineStr"/>
      <c r="AA1618" s="403" t="inlineStr"/>
      <c r="AB1618" s="403" t="n"/>
      <c r="AC1618" s="403" t="n"/>
      <c r="AD1618" s="403" t="n"/>
      <c r="AE1618" s="403" t="n"/>
      <c r="AF1618" s="403" t="n"/>
      <c r="AG1618" s="403" t="n"/>
      <c r="AH1618" s="403" t="n"/>
      <c r="AI1618" s="403" t="n"/>
      <c r="AJ1618" s="403" t="n"/>
      <c r="AK1618" s="403" t="n"/>
      <c r="AL1618" s="403" t="n"/>
      <c r="AM1618" s="403" t="n"/>
      <c r="AN1618" s="403" t="n">
        <v>78869119</v>
      </c>
      <c r="AO1618" s="403" t="n"/>
      <c r="AP1618" s="403" t="n"/>
      <c r="AQ1618" s="403" t="n"/>
      <c r="AR1618" s="403" t="n"/>
      <c r="AS1618" s="403" t="n"/>
      <c r="AT1618" s="403" t="n"/>
      <c r="AU1618" s="403" t="n"/>
      <c r="AV1618" s="403" t="n"/>
      <c r="AW1618" s="403" t="n"/>
      <c r="AX1618" s="403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99" min="1" max="1"/>
    <col width="13" customWidth="1" style="199" min="2" max="2"/>
    <col width="13" customWidth="1" style="199" min="3" max="3"/>
    <col width="13" customWidth="1" style="199" min="4" max="4"/>
    <col width="13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5" max="15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  <col width="13" customWidth="1" style="199" min="83" max="83"/>
    <col width="13" customWidth="1" style="199" min="84" max="84"/>
    <col width="13" customWidth="1" style="199" min="85" max="85"/>
    <col width="13" customWidth="1" style="199" min="86" max="86"/>
    <col width="13" customWidth="1" style="199" min="87" max="87"/>
    <col width="13" customWidth="1" style="199" min="88" max="88"/>
    <col width="13" customWidth="1" style="199" min="89" max="89"/>
    <col width="13" customWidth="1" style="199" min="90" max="90"/>
    <col width="13" customWidth="1" style="199" min="91" max="91"/>
    <col width="13" customWidth="1" style="199" min="92" max="92"/>
    <col width="13" customWidth="1" style="199" min="93" max="93"/>
    <col width="13" customWidth="1" style="199" min="94" max="94"/>
    <col width="13" customWidth="1" style="199" min="95" max="95"/>
    <col width="13" customWidth="1" style="199" min="96" max="96"/>
    <col width="13" customWidth="1" style="199" min="97" max="97"/>
    <col width="13" customWidth="1" style="199" min="98" max="98"/>
    <col width="13" customWidth="1" style="199" min="99" max="99"/>
    <col width="13" customWidth="1" style="199" min="100" max="100"/>
    <col width="13" customWidth="1" style="199" min="101" max="101"/>
    <col width="13" customWidth="1" style="199" min="102" max="102"/>
    <col width="13" customWidth="1" style="199" min="103" max="103"/>
    <col width="13" customWidth="1" style="199" min="104" max="104"/>
    <col width="13" customWidth="1" style="199" min="105" max="105"/>
    <col width="13" customWidth="1" style="199" min="106" max="106"/>
    <col width="13" customWidth="1" style="199" min="107" max="107"/>
    <col width="13" customWidth="1" style="199" min="108" max="108"/>
    <col width="13" customWidth="1" style="199" min="109" max="109"/>
    <col width="13" customWidth="1" style="199" min="110" max="110"/>
    <col width="13" customWidth="1" style="199" min="111" max="111"/>
    <col width="13" customWidth="1" style="199" min="112" max="112"/>
    <col width="13" customWidth="1" style="199" min="113" max="113"/>
    <col width="13" customWidth="1" style="199" min="114" max="114"/>
    <col width="13" customWidth="1" style="199" min="115" max="115"/>
    <col width="13" customWidth="1" style="199" min="116" max="116"/>
    <col width="13" customWidth="1" style="199" min="117" max="117"/>
    <col width="13" customWidth="1" style="199" min="118" max="118"/>
    <col width="13" customWidth="1" style="199" min="119" max="119"/>
    <col width="13" customWidth="1" style="199" min="120" max="120"/>
    <col width="13" customWidth="1" style="199" min="121" max="121"/>
    <col width="13" customWidth="1" style="199" min="122" max="122"/>
    <col width="13" customWidth="1" style="199" min="123" max="123"/>
    <col width="13" customWidth="1" style="199" min="124" max="124"/>
    <col width="13" customWidth="1" style="199" min="125" max="125"/>
    <col width="13" customWidth="1" style="199" min="126" max="126"/>
    <col width="13" customWidth="1" style="199" min="127" max="127"/>
    <col width="13" customWidth="1" style="199" min="128" max="128"/>
    <col width="13" customWidth="1" style="199" min="129" max="129"/>
    <col width="13" customWidth="1" style="199" min="130" max="130"/>
    <col width="13" customWidth="1" style="199" min="131" max="131"/>
    <col width="13" customWidth="1" style="199" min="132" max="132"/>
    <col width="13" customWidth="1" style="199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9" t="n">
        <v>1</v>
      </c>
      <c r="B12" s="399" t="n">
        <v>54</v>
      </c>
      <c r="C12" s="399" t="n">
        <v>0</v>
      </c>
      <c r="D12" s="399" t="n"/>
      <c r="E12" s="399" t="n">
        <v>0</v>
      </c>
      <c r="F12" s="399" t="inlineStr">
        <is>
          <t>Новый объект</t>
        </is>
      </c>
      <c r="G12" s="399" t="inlineStr">
        <is>
          <t>Текущий ремонт МКД по адресу: М.О., Щелково за октябрь</t>
        </is>
      </c>
      <c r="H12" s="399" t="inlineStr"/>
      <c r="I12" s="399" t="n">
        <v>0</v>
      </c>
      <c r="J12" s="399" t="inlineStr"/>
      <c r="K12" s="399" t="n">
        <v>0</v>
      </c>
      <c r="L12" s="399" t="n">
        <v>0</v>
      </c>
      <c r="M12" s="399" t="n">
        <v>11</v>
      </c>
      <c r="N12" s="399" t="n"/>
      <c r="O12" s="399" t="n">
        <v>0</v>
      </c>
      <c r="P12" s="399" t="n">
        <v>0</v>
      </c>
      <c r="Q12" s="399" t="n">
        <v>0</v>
      </c>
      <c r="R12" s="399" t="n">
        <v>0</v>
      </c>
      <c r="S12" s="399" t="n"/>
      <c r="T12" s="399" t="n">
        <v>4</v>
      </c>
      <c r="U12" s="399" t="inlineStr"/>
      <c r="V12" s="399" t="n">
        <v>0</v>
      </c>
      <c r="W12" s="399" t="inlineStr"/>
      <c r="X12" s="399" t="inlineStr"/>
      <c r="Y12" s="399" t="inlineStr"/>
      <c r="Z12" s="399" t="inlineStr"/>
      <c r="AA12" s="399" t="inlineStr"/>
      <c r="AB12" s="399" t="inlineStr"/>
      <c r="AC12" s="399" t="inlineStr"/>
      <c r="AD12" s="399" t="inlineStr"/>
      <c r="AE12" s="399" t="inlineStr"/>
      <c r="AF12" s="399" t="inlineStr"/>
      <c r="AG12" s="399" t="inlineStr"/>
      <c r="AH12" s="399" t="inlineStr"/>
      <c r="AI12" s="399" t="inlineStr"/>
      <c r="AJ12" s="399" t="inlineStr"/>
      <c r="AK12" s="399" t="n"/>
      <c r="AL12" s="399" t="inlineStr"/>
      <c r="AM12" s="399" t="inlineStr"/>
      <c r="AN12" s="399" t="inlineStr"/>
      <c r="AO12" s="399" t="n"/>
      <c r="AP12" s="399" t="inlineStr"/>
      <c r="AQ12" s="399" t="inlineStr"/>
      <c r="AR12" s="399" t="inlineStr"/>
      <c r="AS12" s="399" t="n"/>
      <c r="AT12" s="399" t="n"/>
      <c r="AU12" s="399" t="n"/>
      <c r="AV12" s="399" t="n"/>
      <c r="AW12" s="399" t="n"/>
      <c r="AX12" s="399" t="inlineStr"/>
      <c r="AY12" s="399" t="inlineStr"/>
      <c r="AZ12" s="399" t="inlineStr"/>
      <c r="BA12" s="399" t="n"/>
      <c r="BB12" s="399" t="n">
        <v>0</v>
      </c>
      <c r="BC12" s="399" t="n"/>
      <c r="BD12" s="399" t="n"/>
      <c r="BE12" s="399" t="n"/>
      <c r="BF12" s="399" t="n"/>
      <c r="BG12" s="399" t="n"/>
      <c r="BH12" s="399" t="inlineStr">
        <is>
          <t>Сметные нормы списания</t>
        </is>
      </c>
      <c r="BI12" s="399" t="inlineStr">
        <is>
          <t>Коды ценников</t>
        </is>
      </c>
      <c r="BJ12" s="399" t="n">
        <v>1</v>
      </c>
      <c r="BK12" s="399" t="n">
        <v>1</v>
      </c>
      <c r="BL12" s="399" t="n">
        <v>0</v>
      </c>
      <c r="BM12" s="399" t="n">
        <v>0</v>
      </c>
      <c r="BN12" s="399" t="n">
        <v>1</v>
      </c>
      <c r="BO12" s="399" t="n">
        <v>0</v>
      </c>
      <c r="BP12" s="399" t="n">
        <v>2</v>
      </c>
      <c r="BQ12" s="399" t="n">
        <v>2</v>
      </c>
      <c r="BR12" s="399" t="n">
        <v>1</v>
      </c>
      <c r="BS12" s="399" t="n">
        <v>1</v>
      </c>
      <c r="BT12" s="399" t="n">
        <v>0</v>
      </c>
      <c r="BU12" s="399" t="n">
        <v>0</v>
      </c>
      <c r="BV12" s="399" t="n">
        <v>1</v>
      </c>
      <c r="BW12" s="399" t="n">
        <v>0</v>
      </c>
      <c r="BX12" s="399" t="n">
        <v>0</v>
      </c>
      <c r="BY12" s="399" t="inlineStr">
        <is>
          <t>ТСНБ-2001 МО 421пр построчно</t>
        </is>
      </c>
      <c r="BZ12" s="399" t="inlineStr">
        <is>
          <t>Версия 1.7.6 ГСН (ГЭСН, ФЕР) и ТЕР (Методики НР (812/пр, 636/пр, 611/пр) и СП (774/пр и 317/пр) для версии 11.14.0.0</t>
        </is>
      </c>
      <c r="CA12" s="399" t="inlineStr">
        <is>
          <t>ТСНБ-2001 Московской области (редакция 2014 г версия 15.0)</t>
        </is>
      </c>
      <c r="CB12" s="399" t="inlineStr">
        <is>
          <t>ТСНБ-2001 Московской области (редакция 2014 г версия 15.0)</t>
        </is>
      </c>
      <c r="CC12" s="399" t="inlineStr">
        <is>
          <t>ТСНБ-2001 Московской области (редакция 2014 г версия 15.0)</t>
        </is>
      </c>
      <c r="CD12" s="399" t="inlineStr">
        <is>
          <t>ТСНБ-2001 Московской области (редакция 2014 г версия 15.0)</t>
        </is>
      </c>
      <c r="CE12" s="399" t="inlineStr">
        <is>
          <t>Поправки для НБ 2014 года от 15.06.2021 г. Строительство</t>
        </is>
      </c>
      <c r="CF12" s="399" t="n">
        <v>0</v>
      </c>
      <c r="CG12" s="399" t="n">
        <v>0</v>
      </c>
      <c r="CH12" s="399" t="n">
        <v>402989064</v>
      </c>
      <c r="CI12" s="399" t="inlineStr"/>
      <c r="CJ12" s="399" t="inlineStr"/>
      <c r="CK12" s="399" t="n">
        <v>1</v>
      </c>
      <c r="CL12" s="399" t="n"/>
      <c r="CM12" s="399" t="n"/>
      <c r="CN12" s="399" t="n"/>
      <c r="CO12" s="399" t="n"/>
      <c r="CP12" s="399" t="n"/>
      <c r="CQ12" s="399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9" t="inlineStr">
        <is>
          <t>ТЕР</t>
        </is>
      </c>
      <c r="CS12" s="399" t="n">
        <v>42794</v>
      </c>
      <c r="CT12" s="399" t="n">
        <v>421</v>
      </c>
      <c r="CU12" s="399" t="n"/>
      <c r="CV12" s="399" t="n"/>
      <c r="CW12" s="399" t="n"/>
      <c r="CX12" s="399" t="n"/>
      <c r="CY12" s="399" t="n">
        <v>0</v>
      </c>
      <c r="CZ12" s="399" t="inlineStr"/>
      <c r="DA12" s="399" t="inlineStr"/>
      <c r="DB12" s="399" t="n"/>
      <c r="DC12" s="399" t="n"/>
      <c r="DD12" s="399" t="n"/>
      <c r="DE12" s="399" t="n"/>
      <c r="DF12" s="399" t="n"/>
      <c r="DG12" s="399" t="n"/>
      <c r="DH12" s="399" t="n"/>
      <c r="DI12" s="399" t="n"/>
      <c r="DJ12" s="399" t="n"/>
      <c r="DK12" s="399" t="n"/>
      <c r="DL12" s="399" t="n"/>
      <c r="DM12" s="399" t="n"/>
      <c r="DN12" s="399" t="n"/>
      <c r="DO12" s="399" t="n"/>
      <c r="DP12" s="399" t="n"/>
      <c r="DQ12" s="399" t="n"/>
      <c r="DR12" s="399" t="n"/>
      <c r="DS12" s="399" t="n"/>
      <c r="DT12" s="399" t="n"/>
      <c r="DU12" s="399" t="n"/>
      <c r="DV12" s="399" t="n"/>
      <c r="DW12" s="399" t="n"/>
      <c r="DX12" s="399" t="n"/>
      <c r="DY12" s="399" t="n"/>
      <c r="DZ12" s="399" t="n"/>
      <c r="EA12" s="399" t="n"/>
      <c r="EB12" s="399" t="n"/>
      <c r="EC12" s="399" t="n">
        <v>0</v>
      </c>
    </row>
    <row r="13"/>
    <row r="14">
      <c r="A14" s="399" t="n">
        <v>22</v>
      </c>
      <c r="B14" s="399" t="n">
        <v>1</v>
      </c>
      <c r="C14" s="399" t="n">
        <v>0</v>
      </c>
      <c r="D14" s="399" t="n">
        <v>78869116</v>
      </c>
      <c r="E14" s="399" t="n">
        <v>0</v>
      </c>
      <c r="F14" s="399" t="n">
        <v>2</v>
      </c>
      <c r="G14" s="399" t="n">
        <v>1</v>
      </c>
      <c r="H14" s="399" t="n"/>
      <c r="I14" s="399" t="n"/>
      <c r="J14" s="399" t="n"/>
      <c r="K14" s="399" t="n"/>
      <c r="L14" s="399" t="n"/>
      <c r="M14" s="399" t="n"/>
      <c r="N14" s="399" t="n"/>
      <c r="O14" s="399" t="n"/>
    </row>
    <row r="15"/>
    <row r="16">
      <c r="A16" s="404" t="n">
        <v>3</v>
      </c>
      <c r="B16" s="404" t="n">
        <v>6</v>
      </c>
      <c r="C16" s="404" t="inlineStr">
        <is>
          <t>Новая локальная смета</t>
        </is>
      </c>
      <c r="D16" s="404" t="inlineStr">
        <is>
          <t>Текстильщиков 7</t>
        </is>
      </c>
      <c r="E16" s="405">
        <f>ROUND((Source!F269)/1000,2)</f>
        <v/>
      </c>
      <c r="F16" s="405">
        <f>ROUND((Source!F270)/1000,2)</f>
        <v/>
      </c>
      <c r="G16" s="405">
        <f>ROUND((Source!F261)/1000,2)</f>
        <v/>
      </c>
      <c r="H16" s="405">
        <f>ROUND((Source!F271)/1000+(Source!F272)/1000,2)</f>
        <v/>
      </c>
      <c r="I16" s="405">
        <f>E16+F16+G16+H16</f>
        <v/>
      </c>
      <c r="J16" s="405">
        <f>ROUND((Source!F267+Source!F266)/1000,2)</f>
        <v/>
      </c>
      <c r="K16" s="405" t="n">
        <v>30.73</v>
      </c>
      <c r="L16" s="405" t="n">
        <v>0</v>
      </c>
      <c r="M16" s="405" t="n">
        <v>0</v>
      </c>
      <c r="N16" s="405">
        <f>I16+L16+M16</f>
        <v/>
      </c>
      <c r="AI16" s="404" t="n">
        <v>0</v>
      </c>
      <c r="AJ16" s="404" t="n">
        <v>0</v>
      </c>
      <c r="AK16" s="404" t="inlineStr"/>
      <c r="AL16" s="404" t="inlineStr"/>
      <c r="AM16" s="404" t="inlineStr"/>
      <c r="AN16" s="404" t="n">
        <v>0</v>
      </c>
      <c r="AO16" s="404" t="inlineStr"/>
      <c r="AP16" s="404" t="inlineStr"/>
      <c r="AT16" s="405" t="n">
        <v>27468</v>
      </c>
      <c r="AU16" s="405" t="n">
        <v>3264</v>
      </c>
      <c r="AV16" s="405" t="n">
        <v>0</v>
      </c>
      <c r="AW16" s="405" t="n">
        <v>0</v>
      </c>
      <c r="AX16" s="405" t="n">
        <v>0</v>
      </c>
      <c r="AY16" s="405" t="n">
        <v>980</v>
      </c>
      <c r="AZ16" s="405" t="n">
        <v>0</v>
      </c>
      <c r="BA16" s="405" t="n">
        <v>23224</v>
      </c>
      <c r="BB16" s="405" t="n">
        <v>67605</v>
      </c>
      <c r="BC16" s="405" t="n">
        <v>0</v>
      </c>
      <c r="BD16" s="405" t="n">
        <v>0</v>
      </c>
      <c r="BE16" s="405" t="n">
        <v>0</v>
      </c>
      <c r="BF16" s="405" t="n">
        <v>46.633</v>
      </c>
      <c r="BG16" s="405" t="n">
        <v>0</v>
      </c>
      <c r="BH16" s="405" t="n">
        <v>0</v>
      </c>
      <c r="BI16" s="405" t="n">
        <v>25874</v>
      </c>
      <c r="BJ16" s="405" t="n">
        <v>14263</v>
      </c>
      <c r="BK16" s="405" t="n">
        <v>67605</v>
      </c>
    </row>
    <row r="17"/>
    <row r="18">
      <c r="A18" t="n">
        <v>51</v>
      </c>
      <c r="E18" t="n">
        <v>67.61</v>
      </c>
      <c r="F18" t="n">
        <v>0</v>
      </c>
      <c r="G18" t="n">
        <v>0</v>
      </c>
      <c r="H18" t="n">
        <v>0</v>
      </c>
      <c r="I18" t="n">
        <v>67.61</v>
      </c>
      <c r="J18" t="n">
        <v>23.22</v>
      </c>
      <c r="K18" t="n">
        <v>30.73</v>
      </c>
      <c r="L18" t="n">
        <v>0</v>
      </c>
      <c r="M18" t="n">
        <v>0</v>
      </c>
      <c r="N18" t="n">
        <v>67.61</v>
      </c>
    </row>
    <row r="19"/>
    <row r="20">
      <c r="A20" s="402" t="n">
        <v>50</v>
      </c>
      <c r="B20" s="402" t="n">
        <v>0</v>
      </c>
      <c r="C20" s="402" t="n">
        <v>0</v>
      </c>
      <c r="D20" s="402" t="n">
        <v>1</v>
      </c>
      <c r="E20" s="402" t="n">
        <v>201</v>
      </c>
      <c r="F20" s="402" t="n">
        <v>27468</v>
      </c>
      <c r="G20" s="402" t="inlineStr">
        <is>
          <t>ПЗ</t>
        </is>
      </c>
      <c r="H20" s="402" t="inlineStr">
        <is>
          <t>Прямые затраты</t>
        </is>
      </c>
      <c r="I20" s="402" t="n"/>
      <c r="J20" s="402" t="n"/>
      <c r="K20" s="402" t="n">
        <v>201</v>
      </c>
      <c r="L20" s="402" t="n">
        <v>1</v>
      </c>
      <c r="M20" s="402" t="n">
        <v>3</v>
      </c>
      <c r="N20" s="402" t="inlineStr"/>
      <c r="O20" s="402" t="n">
        <v>2</v>
      </c>
      <c r="P20" s="402" t="n"/>
    </row>
    <row r="21">
      <c r="A21" s="402" t="n">
        <v>50</v>
      </c>
      <c r="B21" s="402" t="n">
        <v>0</v>
      </c>
      <c r="C21" s="402" t="n">
        <v>0</v>
      </c>
      <c r="D21" s="402" t="n">
        <v>1</v>
      </c>
      <c r="E21" s="402" t="n">
        <v>202</v>
      </c>
      <c r="F21" s="402" t="n">
        <v>3264</v>
      </c>
      <c r="G21" s="402" t="inlineStr">
        <is>
          <t>СтМатОб</t>
        </is>
      </c>
      <c r="H21" s="402" t="inlineStr">
        <is>
          <t>Стоимость материальных ресурсов (всего)</t>
        </is>
      </c>
      <c r="I21" s="402" t="n"/>
      <c r="J21" s="402" t="n"/>
      <c r="K21" s="402" t="n">
        <v>202</v>
      </c>
      <c r="L21" s="402" t="n">
        <v>2</v>
      </c>
      <c r="M21" s="402" t="n">
        <v>3</v>
      </c>
      <c r="N21" s="402" t="inlineStr"/>
      <c r="O21" s="402" t="n">
        <v>2</v>
      </c>
      <c r="P21" s="402" t="n"/>
    </row>
    <row r="22">
      <c r="A22" s="402" t="n">
        <v>50</v>
      </c>
      <c r="B22" s="402" t="n">
        <v>0</v>
      </c>
      <c r="C22" s="402" t="n">
        <v>0</v>
      </c>
      <c r="D22" s="402" t="n">
        <v>1</v>
      </c>
      <c r="E22" s="402" t="n">
        <v>222</v>
      </c>
      <c r="F22" s="402" t="n">
        <v>0</v>
      </c>
      <c r="G22" s="402" t="inlineStr">
        <is>
          <t>СтМатОбЗак</t>
        </is>
      </c>
      <c r="H22" s="402" t="inlineStr">
        <is>
          <t>Стоимость материалов и оборудования заказчика</t>
        </is>
      </c>
      <c r="I22" s="402" t="n"/>
      <c r="J22" s="402" t="n"/>
      <c r="K22" s="402" t="n">
        <v>222</v>
      </c>
      <c r="L22" s="402" t="n">
        <v>3</v>
      </c>
      <c r="M22" s="402" t="n">
        <v>3</v>
      </c>
      <c r="N22" s="402" t="inlineStr"/>
      <c r="O22" s="402" t="n">
        <v>2</v>
      </c>
      <c r="P22" s="402" t="n"/>
    </row>
    <row r="23">
      <c r="A23" s="402" t="n">
        <v>50</v>
      </c>
      <c r="B23" s="402" t="n">
        <v>0</v>
      </c>
      <c r="C23" s="402" t="n">
        <v>0</v>
      </c>
      <c r="D23" s="402" t="n">
        <v>1</v>
      </c>
      <c r="E23" s="402" t="n">
        <v>225</v>
      </c>
      <c r="F23" s="402" t="n">
        <v>3264</v>
      </c>
      <c r="G23" s="402" t="inlineStr">
        <is>
          <t>СтМатОбПод</t>
        </is>
      </c>
      <c r="H23" s="402" t="inlineStr">
        <is>
          <t>Стоимость материалов и оборудования подрядчика</t>
        </is>
      </c>
      <c r="I23" s="402" t="n"/>
      <c r="J23" s="402" t="n"/>
      <c r="K23" s="402" t="n">
        <v>225</v>
      </c>
      <c r="L23" s="402" t="n">
        <v>4</v>
      </c>
      <c r="M23" s="402" t="n">
        <v>3</v>
      </c>
      <c r="N23" s="402" t="inlineStr"/>
      <c r="O23" s="402" t="n">
        <v>2</v>
      </c>
      <c r="P23" s="402" t="n"/>
    </row>
    <row r="24">
      <c r="A24" s="402" t="n">
        <v>50</v>
      </c>
      <c r="B24" s="402" t="n">
        <v>0</v>
      </c>
      <c r="C24" s="402" t="n">
        <v>0</v>
      </c>
      <c r="D24" s="402" t="n">
        <v>1</v>
      </c>
      <c r="E24" s="402" t="n">
        <v>226</v>
      </c>
      <c r="F24" s="402" t="n">
        <v>3264</v>
      </c>
      <c r="G24" s="402" t="inlineStr">
        <is>
          <t>СтМат</t>
        </is>
      </c>
      <c r="H24" s="402" t="inlineStr">
        <is>
          <t>Стоимость материалов (всего)</t>
        </is>
      </c>
      <c r="I24" s="402" t="n"/>
      <c r="J24" s="402" t="n"/>
      <c r="K24" s="402" t="n">
        <v>226</v>
      </c>
      <c r="L24" s="402" t="n">
        <v>5</v>
      </c>
      <c r="M24" s="402" t="n">
        <v>3</v>
      </c>
      <c r="N24" s="402" t="inlineStr"/>
      <c r="O24" s="402" t="n">
        <v>2</v>
      </c>
      <c r="P24" s="402" t="n"/>
    </row>
    <row r="25">
      <c r="A25" s="402" t="n">
        <v>50</v>
      </c>
      <c r="B25" s="402" t="n">
        <v>0</v>
      </c>
      <c r="C25" s="402" t="n">
        <v>0</v>
      </c>
      <c r="D25" s="402" t="n">
        <v>1</v>
      </c>
      <c r="E25" s="402" t="n">
        <v>227</v>
      </c>
      <c r="F25" s="402" t="n">
        <v>0</v>
      </c>
      <c r="G25" s="402" t="inlineStr">
        <is>
          <t>СтМатЗак</t>
        </is>
      </c>
      <c r="H25" s="402" t="inlineStr">
        <is>
          <t>Стоимость материалов заказчика</t>
        </is>
      </c>
      <c r="I25" s="402" t="n"/>
      <c r="J25" s="402" t="n"/>
      <c r="K25" s="402" t="n">
        <v>227</v>
      </c>
      <c r="L25" s="402" t="n">
        <v>6</v>
      </c>
      <c r="M25" s="402" t="n">
        <v>3</v>
      </c>
      <c r="N25" s="402" t="inlineStr"/>
      <c r="O25" s="402" t="n">
        <v>2</v>
      </c>
      <c r="P25" s="402" t="n"/>
    </row>
    <row r="26">
      <c r="A26" s="402" t="n">
        <v>50</v>
      </c>
      <c r="B26" s="402" t="n">
        <v>0</v>
      </c>
      <c r="C26" s="402" t="n">
        <v>0</v>
      </c>
      <c r="D26" s="402" t="n">
        <v>1</v>
      </c>
      <c r="E26" s="402" t="n">
        <v>228</v>
      </c>
      <c r="F26" s="402" t="n">
        <v>3264</v>
      </c>
      <c r="G26" s="402" t="inlineStr">
        <is>
          <t>СтМатПод</t>
        </is>
      </c>
      <c r="H26" s="402" t="inlineStr">
        <is>
          <t>Стоимость материалов подрядчика</t>
        </is>
      </c>
      <c r="I26" s="402" t="n"/>
      <c r="J26" s="402" t="n"/>
      <c r="K26" s="402" t="n">
        <v>228</v>
      </c>
      <c r="L26" s="402" t="n">
        <v>7</v>
      </c>
      <c r="M26" s="402" t="n">
        <v>3</v>
      </c>
      <c r="N26" s="402" t="inlineStr"/>
      <c r="O26" s="402" t="n">
        <v>2</v>
      </c>
      <c r="P26" s="402" t="n"/>
    </row>
    <row r="27">
      <c r="A27" s="402" t="n">
        <v>50</v>
      </c>
      <c r="B27" s="402" t="n">
        <v>0</v>
      </c>
      <c r="C27" s="402" t="n">
        <v>0</v>
      </c>
      <c r="D27" s="402" t="n">
        <v>1</v>
      </c>
      <c r="E27" s="402" t="n">
        <v>216</v>
      </c>
      <c r="F27" s="402" t="n">
        <v>0</v>
      </c>
      <c r="G27" s="402" t="inlineStr">
        <is>
          <t>Оборуд</t>
        </is>
      </c>
      <c r="H27" s="402" t="inlineStr">
        <is>
          <t>Стоимость оборудования (всего)</t>
        </is>
      </c>
      <c r="I27" s="402" t="n"/>
      <c r="J27" s="402" t="n"/>
      <c r="K27" s="402" t="n">
        <v>216</v>
      </c>
      <c r="L27" s="402" t="n">
        <v>8</v>
      </c>
      <c r="M27" s="402" t="n">
        <v>3</v>
      </c>
      <c r="N27" s="402" t="inlineStr"/>
      <c r="O27" s="402" t="n">
        <v>2</v>
      </c>
      <c r="P27" s="402" t="n"/>
    </row>
    <row r="28">
      <c r="A28" s="402" t="n">
        <v>50</v>
      </c>
      <c r="B28" s="402" t="n">
        <v>0</v>
      </c>
      <c r="C28" s="402" t="n">
        <v>0</v>
      </c>
      <c r="D28" s="402" t="n">
        <v>1</v>
      </c>
      <c r="E28" s="402" t="n">
        <v>223</v>
      </c>
      <c r="F28" s="402" t="n">
        <v>0</v>
      </c>
      <c r="G28" s="402" t="inlineStr">
        <is>
          <t>ОборудЗак</t>
        </is>
      </c>
      <c r="H28" s="402" t="inlineStr">
        <is>
          <t>Стоимость оборудования заказчика</t>
        </is>
      </c>
      <c r="I28" s="402" t="n"/>
      <c r="J28" s="402" t="n"/>
      <c r="K28" s="402" t="n">
        <v>223</v>
      </c>
      <c r="L28" s="402" t="n">
        <v>9</v>
      </c>
      <c r="M28" s="402" t="n">
        <v>3</v>
      </c>
      <c r="N28" s="402" t="inlineStr"/>
      <c r="O28" s="402" t="n">
        <v>2</v>
      </c>
      <c r="P28" s="402" t="n"/>
    </row>
    <row r="29">
      <c r="A29" s="402" t="n">
        <v>50</v>
      </c>
      <c r="B29" s="402" t="n">
        <v>0</v>
      </c>
      <c r="C29" s="402" t="n">
        <v>0</v>
      </c>
      <c r="D29" s="402" t="n">
        <v>1</v>
      </c>
      <c r="E29" s="402" t="n">
        <v>229</v>
      </c>
      <c r="F29" s="402" t="n">
        <v>0</v>
      </c>
      <c r="G29" s="402" t="inlineStr">
        <is>
          <t>ОборудПод</t>
        </is>
      </c>
      <c r="H29" s="402" t="inlineStr">
        <is>
          <t>Стоимость оборудования подрядчика</t>
        </is>
      </c>
      <c r="I29" s="402" t="n"/>
      <c r="J29" s="402" t="n"/>
      <c r="K29" s="402" t="n">
        <v>229</v>
      </c>
      <c r="L29" s="402" t="n">
        <v>10</v>
      </c>
      <c r="M29" s="402" t="n">
        <v>3</v>
      </c>
      <c r="N29" s="402" t="inlineStr"/>
      <c r="O29" s="402" t="n">
        <v>2</v>
      </c>
      <c r="P29" s="402" t="n"/>
    </row>
    <row r="30">
      <c r="A30" s="402" t="n">
        <v>50</v>
      </c>
      <c r="B30" s="402" t="n">
        <v>0</v>
      </c>
      <c r="C30" s="402" t="n">
        <v>0</v>
      </c>
      <c r="D30" s="402" t="n">
        <v>1</v>
      </c>
      <c r="E30" s="402" t="n">
        <v>203</v>
      </c>
      <c r="F30" s="402" t="n">
        <v>980</v>
      </c>
      <c r="G30" s="402" t="inlineStr">
        <is>
          <t>ЭММ</t>
        </is>
      </c>
      <c r="H30" s="402" t="inlineStr">
        <is>
          <t>Эксплуатация машин</t>
        </is>
      </c>
      <c r="I30" s="402" t="n"/>
      <c r="J30" s="402" t="n"/>
      <c r="K30" s="402" t="n">
        <v>203</v>
      </c>
      <c r="L30" s="402" t="n">
        <v>11</v>
      </c>
      <c r="M30" s="402" t="n">
        <v>3</v>
      </c>
      <c r="N30" s="402" t="inlineStr"/>
      <c r="O30" s="402" t="n">
        <v>2</v>
      </c>
      <c r="P30" s="402" t="n"/>
    </row>
    <row r="31">
      <c r="A31" s="402" t="n">
        <v>50</v>
      </c>
      <c r="B31" s="402" t="n">
        <v>0</v>
      </c>
      <c r="C31" s="402" t="n">
        <v>0</v>
      </c>
      <c r="D31" s="402" t="n">
        <v>1</v>
      </c>
      <c r="E31" s="402" t="n">
        <v>231</v>
      </c>
      <c r="F31" s="402" t="n">
        <v>0</v>
      </c>
      <c r="G31" s="402" t="inlineStr">
        <is>
          <t>ЭММсНРиСП</t>
        </is>
      </c>
      <c r="H31" s="402" t="inlineStr">
        <is>
          <t>Эксплуатация машин по ТСН-2001.16</t>
        </is>
      </c>
      <c r="I31" s="402" t="n"/>
      <c r="J31" s="402" t="n"/>
      <c r="K31" s="402" t="n">
        <v>231</v>
      </c>
      <c r="L31" s="402" t="n">
        <v>12</v>
      </c>
      <c r="M31" s="402" t="n">
        <v>3</v>
      </c>
      <c r="N31" s="402" t="inlineStr"/>
      <c r="O31" s="402" t="n">
        <v>2</v>
      </c>
      <c r="P31" s="402" t="n"/>
    </row>
    <row r="32">
      <c r="A32" s="402" t="n">
        <v>50</v>
      </c>
      <c r="B32" s="402" t="n">
        <v>0</v>
      </c>
      <c r="C32" s="402" t="n">
        <v>0</v>
      </c>
      <c r="D32" s="402" t="n">
        <v>1</v>
      </c>
      <c r="E32" s="402" t="n">
        <v>204</v>
      </c>
      <c r="F32" s="402" t="n">
        <v>0</v>
      </c>
      <c r="G32" s="402" t="inlineStr">
        <is>
          <t>ЗПМ</t>
        </is>
      </c>
      <c r="H32" s="402" t="inlineStr">
        <is>
          <t>ЗП машинистов</t>
        </is>
      </c>
      <c r="I32" s="402" t="n"/>
      <c r="J32" s="402" t="n"/>
      <c r="K32" s="402" t="n">
        <v>204</v>
      </c>
      <c r="L32" s="402" t="n">
        <v>13</v>
      </c>
      <c r="M32" s="402" t="n">
        <v>3</v>
      </c>
      <c r="N32" s="402" t="inlineStr"/>
      <c r="O32" s="402" t="n">
        <v>2</v>
      </c>
      <c r="P32" s="402" t="n"/>
    </row>
    <row r="33">
      <c r="A33" s="402" t="n">
        <v>50</v>
      </c>
      <c r="B33" s="402" t="n">
        <v>0</v>
      </c>
      <c r="C33" s="402" t="n">
        <v>0</v>
      </c>
      <c r="D33" s="402" t="n">
        <v>1</v>
      </c>
      <c r="E33" s="402" t="n">
        <v>205</v>
      </c>
      <c r="F33" s="402" t="n">
        <v>23224</v>
      </c>
      <c r="G33" s="402" t="inlineStr">
        <is>
          <t>ОЗП</t>
        </is>
      </c>
      <c r="H33" s="402" t="inlineStr">
        <is>
          <t>Основная ЗП рабочих</t>
        </is>
      </c>
      <c r="I33" s="402" t="n"/>
      <c r="J33" s="402" t="n"/>
      <c r="K33" s="402" t="n">
        <v>205</v>
      </c>
      <c r="L33" s="402" t="n">
        <v>14</v>
      </c>
      <c r="M33" s="402" t="n">
        <v>3</v>
      </c>
      <c r="N33" s="402" t="inlineStr"/>
      <c r="O33" s="402" t="n">
        <v>2</v>
      </c>
      <c r="P33" s="402" t="n"/>
    </row>
    <row r="34">
      <c r="A34" s="402" t="n">
        <v>50</v>
      </c>
      <c r="B34" s="402" t="n">
        <v>0</v>
      </c>
      <c r="C34" s="402" t="n">
        <v>0</v>
      </c>
      <c r="D34" s="402" t="n">
        <v>1</v>
      </c>
      <c r="E34" s="402" t="n">
        <v>232</v>
      </c>
      <c r="F34" s="402" t="n">
        <v>0</v>
      </c>
      <c r="G34" s="402" t="inlineStr">
        <is>
          <t>ОЗПсНРиСП</t>
        </is>
      </c>
      <c r="H34" s="402" t="inlineStr">
        <is>
          <t>Основная ЗП рабочих по ТСН-2001.16</t>
        </is>
      </c>
      <c r="I34" s="402" t="n"/>
      <c r="J34" s="402" t="n"/>
      <c r="K34" s="402" t="n">
        <v>232</v>
      </c>
      <c r="L34" s="402" t="n">
        <v>15</v>
      </c>
      <c r="M34" s="402" t="n">
        <v>3</v>
      </c>
      <c r="N34" s="402" t="inlineStr"/>
      <c r="O34" s="402" t="n">
        <v>2</v>
      </c>
      <c r="P34" s="402" t="n"/>
    </row>
    <row r="35">
      <c r="A35" s="402" t="n">
        <v>50</v>
      </c>
      <c r="B35" s="402" t="n">
        <v>0</v>
      </c>
      <c r="C35" s="402" t="n">
        <v>0</v>
      </c>
      <c r="D35" s="402" t="n">
        <v>1</v>
      </c>
      <c r="E35" s="402" t="n">
        <v>214</v>
      </c>
      <c r="F35" s="402" t="n">
        <v>67605</v>
      </c>
      <c r="G35" s="402" t="inlineStr">
        <is>
          <t>Строит</t>
        </is>
      </c>
      <c r="H35" s="402" t="inlineStr">
        <is>
          <t>Строительные работы с НР и СП</t>
        </is>
      </c>
      <c r="I35" s="402" t="n"/>
      <c r="J35" s="402" t="n"/>
      <c r="K35" s="402" t="n">
        <v>214</v>
      </c>
      <c r="L35" s="402" t="n">
        <v>16</v>
      </c>
      <c r="M35" s="402" t="n">
        <v>3</v>
      </c>
      <c r="N35" s="402" t="inlineStr"/>
      <c r="O35" s="402" t="n">
        <v>2</v>
      </c>
      <c r="P35" s="402" t="n"/>
    </row>
    <row r="36">
      <c r="A36" s="402" t="n">
        <v>50</v>
      </c>
      <c r="B36" s="402" t="n">
        <v>0</v>
      </c>
      <c r="C36" s="402" t="n">
        <v>0</v>
      </c>
      <c r="D36" s="402" t="n">
        <v>1</v>
      </c>
      <c r="E36" s="402" t="n">
        <v>215</v>
      </c>
      <c r="F36" s="402" t="n">
        <v>0</v>
      </c>
      <c r="G36" s="402" t="inlineStr">
        <is>
          <t>Монтаж</t>
        </is>
      </c>
      <c r="H36" s="402" t="inlineStr">
        <is>
          <t>Монтажные работы с НР и СП</t>
        </is>
      </c>
      <c r="I36" s="402" t="n"/>
      <c r="J36" s="402" t="n"/>
      <c r="K36" s="402" t="n">
        <v>215</v>
      </c>
      <c r="L36" s="402" t="n">
        <v>17</v>
      </c>
      <c r="M36" s="402" t="n">
        <v>3</v>
      </c>
      <c r="N36" s="402" t="inlineStr"/>
      <c r="O36" s="402" t="n">
        <v>2</v>
      </c>
      <c r="P36" s="402" t="n"/>
    </row>
    <row r="37">
      <c r="A37" s="402" t="n">
        <v>50</v>
      </c>
      <c r="B37" s="402" t="n">
        <v>0</v>
      </c>
      <c r="C37" s="402" t="n">
        <v>0</v>
      </c>
      <c r="D37" s="402" t="n">
        <v>1</v>
      </c>
      <c r="E37" s="402" t="n">
        <v>217</v>
      </c>
      <c r="F37" s="402" t="n">
        <v>0</v>
      </c>
      <c r="G37" s="402" t="inlineStr">
        <is>
          <t>Прочие</t>
        </is>
      </c>
      <c r="H37" s="402" t="inlineStr">
        <is>
          <t>Прочие работы с НР и СП</t>
        </is>
      </c>
      <c r="I37" s="402" t="n"/>
      <c r="J37" s="402" t="n"/>
      <c r="K37" s="402" t="n">
        <v>217</v>
      </c>
      <c r="L37" s="402" t="n">
        <v>18</v>
      </c>
      <c r="M37" s="402" t="n">
        <v>3</v>
      </c>
      <c r="N37" s="402" t="inlineStr"/>
      <c r="O37" s="402" t="n">
        <v>2</v>
      </c>
      <c r="P37" s="402" t="n"/>
    </row>
    <row r="38">
      <c r="A38" s="402" t="n">
        <v>50</v>
      </c>
      <c r="B38" s="402" t="n">
        <v>0</v>
      </c>
      <c r="C38" s="402" t="n">
        <v>0</v>
      </c>
      <c r="D38" s="402" t="n">
        <v>1</v>
      </c>
      <c r="E38" s="402" t="n">
        <v>230</v>
      </c>
      <c r="F38" s="402" t="n">
        <v>0</v>
      </c>
      <c r="G38" s="402" t="inlineStr">
        <is>
          <t>ПрочиеЗатр</t>
        </is>
      </c>
      <c r="H38" s="402" t="inlineStr">
        <is>
          <t>Прочие затраты по ТСН-2001.16</t>
        </is>
      </c>
      <c r="I38" s="402" t="n"/>
      <c r="J38" s="402" t="n"/>
      <c r="K38" s="402" t="n">
        <v>230</v>
      </c>
      <c r="L38" s="402" t="n">
        <v>19</v>
      </c>
      <c r="M38" s="402" t="n">
        <v>3</v>
      </c>
      <c r="N38" s="402" t="inlineStr"/>
      <c r="O38" s="402" t="n">
        <v>2</v>
      </c>
      <c r="P38" s="402" t="n"/>
    </row>
    <row r="39">
      <c r="A39" s="402" t="n">
        <v>50</v>
      </c>
      <c r="B39" s="402" t="n">
        <v>0</v>
      </c>
      <c r="C39" s="402" t="n">
        <v>0</v>
      </c>
      <c r="D39" s="402" t="n">
        <v>1</v>
      </c>
      <c r="E39" s="402" t="n">
        <v>206</v>
      </c>
      <c r="F39" s="402" t="n">
        <v>0</v>
      </c>
      <c r="G39" s="402" t="inlineStr">
        <is>
          <t>ВозврМат</t>
        </is>
      </c>
      <c r="H39" s="402" t="inlineStr">
        <is>
          <t>Возврат материалов</t>
        </is>
      </c>
      <c r="I39" s="402" t="n"/>
      <c r="J39" s="402" t="n"/>
      <c r="K39" s="402" t="n">
        <v>206</v>
      </c>
      <c r="L39" s="402" t="n">
        <v>20</v>
      </c>
      <c r="M39" s="402" t="n">
        <v>3</v>
      </c>
      <c r="N39" s="402" t="inlineStr"/>
      <c r="O39" s="402" t="n">
        <v>2</v>
      </c>
      <c r="P39" s="402" t="n"/>
    </row>
    <row r="40">
      <c r="A40" s="402" t="n">
        <v>50</v>
      </c>
      <c r="B40" s="402" t="n">
        <v>0</v>
      </c>
      <c r="C40" s="402" t="n">
        <v>0</v>
      </c>
      <c r="D40" s="402" t="n">
        <v>1</v>
      </c>
      <c r="E40" s="402" t="n">
        <v>207</v>
      </c>
      <c r="F40" s="402" t="n">
        <v>46.633</v>
      </c>
      <c r="G40" s="402" t="inlineStr">
        <is>
          <t>ТрудСтр</t>
        </is>
      </c>
      <c r="H40" s="402" t="inlineStr">
        <is>
          <t>Трудозатраты строителей</t>
        </is>
      </c>
      <c r="I40" s="402" t="n"/>
      <c r="J40" s="402" t="n"/>
      <c r="K40" s="402" t="n">
        <v>207</v>
      </c>
      <c r="L40" s="402" t="n">
        <v>21</v>
      </c>
      <c r="M40" s="402" t="n">
        <v>3</v>
      </c>
      <c r="N40" s="402" t="inlineStr"/>
      <c r="O40" s="402" t="n">
        <v>-1</v>
      </c>
      <c r="P40" s="402" t="n"/>
    </row>
    <row r="41">
      <c r="A41" s="402" t="n">
        <v>50</v>
      </c>
      <c r="B41" s="402" t="n">
        <v>0</v>
      </c>
      <c r="C41" s="402" t="n">
        <v>0</v>
      </c>
      <c r="D41" s="402" t="n">
        <v>1</v>
      </c>
      <c r="E41" s="402" t="n">
        <v>208</v>
      </c>
      <c r="F41" s="402" t="n">
        <v>0</v>
      </c>
      <c r="G41" s="402" t="inlineStr">
        <is>
          <t>ТрудМаш</t>
        </is>
      </c>
      <c r="H41" s="402" t="inlineStr">
        <is>
          <t>Трудозатраты машинистов</t>
        </is>
      </c>
      <c r="I41" s="402" t="n"/>
      <c r="J41" s="402" t="n"/>
      <c r="K41" s="402" t="n">
        <v>208</v>
      </c>
      <c r="L41" s="402" t="n">
        <v>22</v>
      </c>
      <c r="M41" s="402" t="n">
        <v>3</v>
      </c>
      <c r="N41" s="402" t="inlineStr"/>
      <c r="O41" s="402" t="n">
        <v>-1</v>
      </c>
      <c r="P41" s="402" t="n"/>
    </row>
    <row r="42">
      <c r="A42" s="402" t="n">
        <v>50</v>
      </c>
      <c r="B42" s="402" t="n">
        <v>0</v>
      </c>
      <c r="C42" s="402" t="n">
        <v>0</v>
      </c>
      <c r="D42" s="402" t="n">
        <v>1</v>
      </c>
      <c r="E42" s="402" t="n">
        <v>209</v>
      </c>
      <c r="F42" s="402" t="n">
        <v>0</v>
      </c>
      <c r="G42" s="402" t="inlineStr">
        <is>
          <t>ТранспМат</t>
        </is>
      </c>
      <c r="H42" s="402" t="inlineStr">
        <is>
          <t>Транспорт материалов</t>
        </is>
      </c>
      <c r="I42" s="402" t="n"/>
      <c r="J42" s="402" t="n"/>
      <c r="K42" s="402" t="n">
        <v>209</v>
      </c>
      <c r="L42" s="402" t="n">
        <v>23</v>
      </c>
      <c r="M42" s="402" t="n">
        <v>3</v>
      </c>
      <c r="N42" s="402" t="inlineStr"/>
      <c r="O42" s="402" t="n">
        <v>2</v>
      </c>
      <c r="P42" s="402" t="n"/>
    </row>
    <row r="43">
      <c r="A43" s="402" t="n">
        <v>50</v>
      </c>
      <c r="B43" s="402" t="n">
        <v>0</v>
      </c>
      <c r="C43" s="402" t="n">
        <v>0</v>
      </c>
      <c r="D43" s="402" t="n">
        <v>1</v>
      </c>
      <c r="E43" s="402" t="n">
        <v>233</v>
      </c>
      <c r="F43" s="402" t="n">
        <v>0</v>
      </c>
      <c r="G43" s="402" t="inlineStr">
        <is>
          <t>Перевозка</t>
        </is>
      </c>
      <c r="H43" s="402" t="inlineStr">
        <is>
          <t>Перевозка грузов</t>
        </is>
      </c>
      <c r="I43" s="402" t="n"/>
      <c r="J43" s="402" t="n"/>
      <c r="K43" s="402" t="n">
        <v>233</v>
      </c>
      <c r="L43" s="402" t="n">
        <v>24</v>
      </c>
      <c r="M43" s="402" t="n">
        <v>3</v>
      </c>
      <c r="N43" s="402" t="inlineStr"/>
      <c r="O43" s="402" t="n">
        <v>2</v>
      </c>
      <c r="P43" s="402" t="n"/>
    </row>
    <row r="44">
      <c r="A44" s="402" t="n">
        <v>50</v>
      </c>
      <c r="B44" s="402" t="n">
        <v>0</v>
      </c>
      <c r="C44" s="402" t="n">
        <v>0</v>
      </c>
      <c r="D44" s="402" t="n">
        <v>1</v>
      </c>
      <c r="E44" s="402" t="n">
        <v>210</v>
      </c>
      <c r="F44" s="402" t="n">
        <v>25874</v>
      </c>
      <c r="G44" s="402" t="inlineStr">
        <is>
          <t>НР</t>
        </is>
      </c>
      <c r="H44" s="402" t="inlineStr">
        <is>
          <t>Накладные расходы</t>
        </is>
      </c>
      <c r="I44" s="402" t="n"/>
      <c r="J44" s="402" t="n"/>
      <c r="K44" s="402" t="n">
        <v>210</v>
      </c>
      <c r="L44" s="402" t="n">
        <v>25</v>
      </c>
      <c r="M44" s="402" t="n">
        <v>3</v>
      </c>
      <c r="N44" s="402" t="inlineStr"/>
      <c r="O44" s="402" t="n">
        <v>2</v>
      </c>
      <c r="P44" s="402" t="n"/>
    </row>
    <row r="45">
      <c r="A45" s="402" t="n">
        <v>50</v>
      </c>
      <c r="B45" s="402" t="n">
        <v>0</v>
      </c>
      <c r="C45" s="402" t="n">
        <v>0</v>
      </c>
      <c r="D45" s="402" t="n">
        <v>1</v>
      </c>
      <c r="E45" s="402" t="n">
        <v>211</v>
      </c>
      <c r="F45" s="402" t="n">
        <v>14263</v>
      </c>
      <c r="G45" s="402" t="inlineStr">
        <is>
          <t>СмПриб</t>
        </is>
      </c>
      <c r="H45" s="402" t="inlineStr">
        <is>
          <t>Сметная прибыль</t>
        </is>
      </c>
      <c r="I45" s="402" t="n"/>
      <c r="J45" s="402" t="n"/>
      <c r="K45" s="402" t="n">
        <v>211</v>
      </c>
      <c r="L45" s="402" t="n">
        <v>26</v>
      </c>
      <c r="M45" s="402" t="n">
        <v>3</v>
      </c>
      <c r="N45" s="402" t="inlineStr"/>
      <c r="O45" s="402" t="n">
        <v>2</v>
      </c>
      <c r="P45" s="402" t="n"/>
    </row>
    <row r="46">
      <c r="A46" s="402" t="n">
        <v>50</v>
      </c>
      <c r="B46" s="402" t="n">
        <v>0</v>
      </c>
      <c r="C46" s="402" t="n">
        <v>0</v>
      </c>
      <c r="D46" s="402" t="n">
        <v>1</v>
      </c>
      <c r="E46" s="402" t="n">
        <v>224</v>
      </c>
      <c r="F46" s="402" t="n">
        <v>67605</v>
      </c>
      <c r="G46" s="402" t="inlineStr">
        <is>
          <t>Всего</t>
        </is>
      </c>
      <c r="H46" s="402" t="inlineStr">
        <is>
          <t>Всего с НР и СП</t>
        </is>
      </c>
      <c r="I46" s="402" t="n"/>
      <c r="J46" s="402" t="n"/>
      <c r="K46" s="402" t="n">
        <v>224</v>
      </c>
      <c r="L46" s="402" t="n">
        <v>27</v>
      </c>
      <c r="M46" s="402" t="n">
        <v>3</v>
      </c>
      <c r="N46" s="402" t="inlineStr"/>
      <c r="O46" s="402" t="n">
        <v>2</v>
      </c>
      <c r="P46" s="402" t="n"/>
    </row>
    <row r="47">
      <c r="A47" s="402" t="n">
        <v>50</v>
      </c>
      <c r="B47" s="402" t="n">
        <v>1</v>
      </c>
      <c r="C47" s="402" t="n">
        <v>0</v>
      </c>
      <c r="D47" s="402" t="n">
        <v>2</v>
      </c>
      <c r="E47" s="402" t="n">
        <v>0</v>
      </c>
      <c r="F47" s="402" t="n">
        <v>67605</v>
      </c>
      <c r="G47" s="402" t="inlineStr">
        <is>
          <t>и1</t>
        </is>
      </c>
      <c r="H47" s="402" t="inlineStr">
        <is>
          <t>Итого</t>
        </is>
      </c>
      <c r="I47" s="402" t="n"/>
      <c r="J47" s="402" t="n"/>
      <c r="K47" s="402" t="n">
        <v>212</v>
      </c>
      <c r="L47" s="402" t="n">
        <v>28</v>
      </c>
      <c r="M47" s="402" t="n">
        <v>0</v>
      </c>
      <c r="N47" s="402" t="inlineStr"/>
      <c r="O47" s="402" t="n">
        <v>2</v>
      </c>
      <c r="P47" s="402" t="n"/>
    </row>
    <row r="48">
      <c r="A48" s="402" t="n">
        <v>50</v>
      </c>
      <c r="B48" s="402" t="n">
        <v>1</v>
      </c>
      <c r="C48" s="402" t="n">
        <v>0</v>
      </c>
      <c r="D48" s="402" t="n">
        <v>2</v>
      </c>
      <c r="E48" s="402" t="n">
        <v>0</v>
      </c>
      <c r="F48" s="402" t="n">
        <v>14873</v>
      </c>
      <c r="G48" s="402" t="inlineStr">
        <is>
          <t>и2</t>
        </is>
      </c>
      <c r="H48" s="402" t="inlineStr">
        <is>
          <t>НДС 22%</t>
        </is>
      </c>
      <c r="I48" s="402" t="n"/>
      <c r="J48" s="402" t="n"/>
      <c r="K48" s="402" t="n">
        <v>212</v>
      </c>
      <c r="L48" s="402" t="n">
        <v>29</v>
      </c>
      <c r="M48" s="402" t="n">
        <v>0</v>
      </c>
      <c r="N48" s="402" t="inlineStr"/>
      <c r="O48" s="402" t="n">
        <v>2</v>
      </c>
      <c r="P48" s="402" t="n"/>
    </row>
    <row r="49">
      <c r="A49" s="402" t="n">
        <v>50</v>
      </c>
      <c r="B49" s="402" t="n">
        <v>1</v>
      </c>
      <c r="C49" s="402" t="n">
        <v>0</v>
      </c>
      <c r="D49" s="402" t="n">
        <v>2</v>
      </c>
      <c r="E49" s="402" t="n">
        <v>213</v>
      </c>
      <c r="F49" s="402" t="n">
        <v>82478</v>
      </c>
      <c r="G49" s="402" t="inlineStr">
        <is>
          <t>и3</t>
        </is>
      </c>
      <c r="H49" s="402" t="inlineStr">
        <is>
          <t>Всего</t>
        </is>
      </c>
      <c r="I49" s="402" t="n"/>
      <c r="J49" s="402" t="n"/>
      <c r="K49" s="402" t="n">
        <v>212</v>
      </c>
      <c r="L49" s="402" t="n">
        <v>30</v>
      </c>
      <c r="M49" s="402" t="n">
        <v>0</v>
      </c>
      <c r="N49" s="402" t="inlineStr"/>
      <c r="O49" s="402" t="n">
        <v>2</v>
      </c>
      <c r="P49" s="402" t="n"/>
    </row>
    <row r="50"/>
    <row r="51">
      <c r="A51" t="n">
        <v>-1</v>
      </c>
    </row>
    <row r="52"/>
    <row r="53"/>
    <row r="54">
      <c r="A54" s="401" t="n">
        <v>75</v>
      </c>
      <c r="B54" s="401" t="inlineStr">
        <is>
          <t>Уровень цен</t>
        </is>
      </c>
      <c r="C54" s="401" t="n">
        <v>2025</v>
      </c>
      <c r="D54" s="401" t="n">
        <v>0</v>
      </c>
      <c r="E54" s="401" t="n">
        <v>6</v>
      </c>
      <c r="F54" s="401" t="n"/>
      <c r="G54" s="401" t="n">
        <v>0</v>
      </c>
      <c r="H54" s="401" t="n">
        <v>1</v>
      </c>
      <c r="I54" s="401" t="n">
        <v>0</v>
      </c>
      <c r="J54" s="401" t="n">
        <v>3</v>
      </c>
      <c r="K54" s="401" t="n">
        <v>0</v>
      </c>
      <c r="L54" s="401" t="n">
        <v>0</v>
      </c>
      <c r="M54" s="401" t="n">
        <v>0</v>
      </c>
      <c r="N54" s="401" t="n">
        <v>78869116</v>
      </c>
      <c r="O54" s="401" t="n">
        <v>1</v>
      </c>
    </row>
    <row r="55">
      <c r="A55" s="403" t="n">
        <v>1</v>
      </c>
      <c r="B55" s="403" t="inlineStr">
        <is>
          <t>Сборник индексов</t>
        </is>
      </c>
      <c r="C55" s="403" t="inlineStr">
        <is>
          <t>ТСНБ-2001 Московской области (редакция 2014 г)</t>
        </is>
      </c>
      <c r="D55" s="403" t="n">
        <v>2025</v>
      </c>
      <c r="E55" s="403" t="n">
        <v>6</v>
      </c>
      <c r="F55" s="403" t="n">
        <v>1</v>
      </c>
      <c r="G55" s="403" t="n">
        <v>1</v>
      </c>
      <c r="H55" s="403" t="n">
        <v>0</v>
      </c>
      <c r="I55" s="403" t="n">
        <v>2</v>
      </c>
      <c r="J55" s="403" t="n">
        <v>1</v>
      </c>
      <c r="K55" s="403" t="n">
        <v>1</v>
      </c>
      <c r="L55" s="403" t="n">
        <v>1</v>
      </c>
      <c r="M55" s="403" t="n">
        <v>1</v>
      </c>
      <c r="N55" s="403" t="n">
        <v>1</v>
      </c>
      <c r="O55" s="403" t="n">
        <v>1</v>
      </c>
      <c r="P55" s="403" t="n">
        <v>1</v>
      </c>
      <c r="Q55" s="403" t="n">
        <v>1</v>
      </c>
      <c r="R55" s="403" t="inlineStr"/>
      <c r="S55" s="403" t="inlineStr"/>
      <c r="T55" s="403" t="inlineStr"/>
      <c r="U55" s="403" t="inlineStr"/>
      <c r="V55" s="403" t="inlineStr"/>
      <c r="W55" s="403" t="inlineStr"/>
      <c r="X55" s="403" t="inlineStr"/>
      <c r="Y55" s="403" t="inlineStr"/>
      <c r="Z55" s="403" t="inlineStr"/>
      <c r="AA55" s="403" t="inlineStr"/>
      <c r="AB55" s="403" t="n"/>
      <c r="AC55" s="403" t="n"/>
      <c r="AD55" s="403" t="n"/>
      <c r="AE55" s="403" t="n"/>
      <c r="AF55" s="403" t="n"/>
      <c r="AG55" s="403" t="n"/>
      <c r="AH55" s="403" t="n"/>
      <c r="AI55" s="403" t="n"/>
      <c r="AJ55" s="403" t="n"/>
      <c r="AK55" s="403" t="n"/>
      <c r="AL55" s="403" t="n"/>
      <c r="AM55" s="403" t="n"/>
      <c r="AN55" s="403" t="n">
        <v>78869117</v>
      </c>
      <c r="AO55" s="403" t="n"/>
      <c r="AP55" s="403" t="n"/>
      <c r="AQ55" s="403" t="n"/>
      <c r="AR55" s="403" t="n"/>
      <c r="AS55" s="403" t="n"/>
      <c r="AT55" s="403" t="n"/>
      <c r="AU55" s="403" t="n"/>
      <c r="AV55" s="403" t="n"/>
      <c r="AW55" s="403" t="n"/>
      <c r="AX55" s="403" t="n"/>
    </row>
    <row r="56">
      <c r="A56" s="403" t="n">
        <v>2</v>
      </c>
      <c r="B56" s="403" t="inlineStr">
        <is>
          <t>Вид цен</t>
        </is>
      </c>
      <c r="C56" s="403" t="inlineStr"/>
      <c r="D56" s="403" t="n">
        <v>0</v>
      </c>
      <c r="E56" s="403" t="n">
        <v>0</v>
      </c>
      <c r="F56" s="403" t="n">
        <v>-1</v>
      </c>
      <c r="G56" s="403" t="n"/>
      <c r="H56" s="403" t="n"/>
      <c r="I56" s="403" t="n"/>
      <c r="J56" s="403" t="n"/>
      <c r="K56" s="403" t="n"/>
      <c r="L56" s="403" t="n"/>
      <c r="M56" s="403" t="n"/>
      <c r="N56" s="403" t="n"/>
      <c r="O56" s="403" t="n"/>
      <c r="P56" s="403" t="n"/>
      <c r="Q56" s="403" t="n"/>
      <c r="R56" s="403" t="n"/>
      <c r="S56" s="403" t="n"/>
      <c r="T56" s="403" t="n"/>
      <c r="U56" s="403" t="n"/>
      <c r="V56" s="403" t="n"/>
      <c r="W56" s="403" t="n"/>
      <c r="X56" s="403" t="n"/>
      <c r="Y56" s="403" t="n"/>
      <c r="Z56" s="403" t="n"/>
      <c r="AA56" s="403" t="n"/>
      <c r="AB56" s="403" t="n"/>
      <c r="AC56" s="403" t="n"/>
      <c r="AD56" s="403" t="n"/>
      <c r="AE56" s="403" t="n"/>
      <c r="AF56" s="403" t="n"/>
      <c r="AG56" s="403" t="n"/>
      <c r="AH56" s="403" t="n"/>
      <c r="AI56" s="403" t="n"/>
      <c r="AJ56" s="403" t="n"/>
      <c r="AK56" s="403" t="n"/>
      <c r="AL56" s="403" t="n"/>
      <c r="AM56" s="403" t="n"/>
      <c r="AN56" s="403" t="n">
        <v>78869118</v>
      </c>
    </row>
    <row r="57">
      <c r="A57" s="403" t="n">
        <v>1</v>
      </c>
      <c r="B57" s="403" t="inlineStr">
        <is>
          <t>Сборник индексов</t>
        </is>
      </c>
      <c r="C57" s="403" t="inlineStr">
        <is>
          <t>МО эксплуатация дорог</t>
        </is>
      </c>
      <c r="D57" s="403" t="n">
        <v>2025</v>
      </c>
      <c r="E57" s="403" t="n">
        <v>9</v>
      </c>
      <c r="F57" s="403" t="n">
        <v>1</v>
      </c>
      <c r="G57" s="403" t="n">
        <v>1</v>
      </c>
      <c r="H57" s="403" t="n">
        <v>0</v>
      </c>
      <c r="I57" s="403" t="n">
        <v>2</v>
      </c>
      <c r="J57" s="403" t="n">
        <v>1</v>
      </c>
      <c r="K57" s="403" t="n">
        <v>1</v>
      </c>
      <c r="L57" s="403" t="n">
        <v>1</v>
      </c>
      <c r="M57" s="403" t="n">
        <v>1</v>
      </c>
      <c r="N57" s="403" t="n">
        <v>1</v>
      </c>
      <c r="O57" s="403" t="n">
        <v>1</v>
      </c>
      <c r="P57" s="403" t="n">
        <v>1</v>
      </c>
      <c r="Q57" s="403" t="n">
        <v>1</v>
      </c>
      <c r="R57" s="403" t="inlineStr"/>
      <c r="S57" s="403" t="inlineStr"/>
      <c r="T57" s="403" t="inlineStr"/>
      <c r="U57" s="403" t="inlineStr"/>
      <c r="V57" s="403" t="inlineStr"/>
      <c r="W57" s="403" t="inlineStr"/>
      <c r="X57" s="403" t="inlineStr"/>
      <c r="Y57" s="403" t="inlineStr"/>
      <c r="Z57" s="403" t="inlineStr"/>
      <c r="AA57" s="403" t="inlineStr"/>
      <c r="AB57" s="403" t="n"/>
      <c r="AC57" s="403" t="n"/>
      <c r="AD57" s="403" t="n"/>
      <c r="AE57" s="403" t="n"/>
      <c r="AF57" s="403" t="n"/>
      <c r="AG57" s="403" t="n"/>
      <c r="AH57" s="403" t="n"/>
      <c r="AI57" s="403" t="n"/>
      <c r="AJ57" s="403" t="n"/>
      <c r="AK57" s="403" t="n"/>
      <c r="AL57" s="403" t="n"/>
      <c r="AM57" s="403" t="n"/>
      <c r="AN57" s="403" t="n">
        <v>78869119</v>
      </c>
      <c r="AO57" s="403" t="n"/>
      <c r="AP57" s="403" t="n"/>
      <c r="AQ57" s="403" t="n"/>
      <c r="AR57" s="403" t="n"/>
      <c r="AS57" s="403" t="n"/>
      <c r="AT57" s="403" t="n"/>
      <c r="AU57" s="403" t="n"/>
      <c r="AV57" s="403" t="n"/>
      <c r="AW57" s="403" t="n"/>
      <c r="AX57" s="403" t="n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99" min="1" max="1"/>
    <col width="13" customWidth="1" style="199" min="2" max="2"/>
    <col width="13" customWidth="1" style="199" min="3" max="3"/>
    <col width="13" customWidth="1" style="199" min="4" max="4"/>
    <col width="13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5" max="15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  <col width="13" customWidth="1" style="199" min="45" max="45"/>
    <col width="13" customWidth="1" style="199" min="46" max="46"/>
    <col width="13" customWidth="1" style="199" min="47" max="47"/>
    <col width="13" customWidth="1" style="199" min="48" max="48"/>
    <col width="13" customWidth="1" style="199" min="49" max="49"/>
    <col width="13" customWidth="1" style="199" min="50" max="50"/>
    <col width="13" customWidth="1" style="199" min="51" max="51"/>
    <col width="13" customWidth="1" style="199" min="52" max="52"/>
    <col width="13" customWidth="1" style="199" min="53" max="53"/>
    <col width="13" customWidth="1" style="199" min="54" max="54"/>
    <col width="13" customWidth="1" style="199" min="55" max="55"/>
    <col width="13" customWidth="1" style="199" min="56" max="56"/>
    <col width="13" customWidth="1" style="199" min="57" max="57"/>
    <col width="13" customWidth="1" style="199" min="58" max="58"/>
    <col width="13" customWidth="1" style="199" min="59" max="59"/>
    <col width="13" customWidth="1" style="199" min="60" max="60"/>
    <col width="13" customWidth="1" style="199" min="61" max="61"/>
    <col width="13" customWidth="1" style="199" min="62" max="62"/>
    <col width="13" customWidth="1" style="199" min="63" max="63"/>
    <col width="13" customWidth="1" style="199" min="64" max="64"/>
    <col width="13" customWidth="1" style="199" min="65" max="65"/>
    <col width="13" customWidth="1" style="199" min="66" max="66"/>
    <col width="13" customWidth="1" style="199" min="67" max="67"/>
    <col width="13" customWidth="1" style="199" min="68" max="68"/>
    <col width="13" customWidth="1" style="199" min="69" max="69"/>
    <col width="13" customWidth="1" style="199" min="70" max="70"/>
    <col width="13" customWidth="1" style="199" min="71" max="71"/>
    <col width="13" customWidth="1" style="199" min="72" max="72"/>
    <col width="13" customWidth="1" style="199" min="73" max="73"/>
    <col width="13" customWidth="1" style="199" min="74" max="74"/>
    <col width="13" customWidth="1" style="199" min="75" max="75"/>
    <col width="13" customWidth="1" style="199" min="76" max="76"/>
    <col width="13" customWidth="1" style="199" min="77" max="77"/>
    <col width="13" customWidth="1" style="199" min="78" max="78"/>
    <col width="13" customWidth="1" style="199" min="79" max="79"/>
    <col width="13" customWidth="1" style="199" min="80" max="80"/>
    <col width="13" customWidth="1" style="199" min="81" max="81"/>
    <col width="13" customWidth="1" style="199" min="82" max="82"/>
    <col width="13" customWidth="1" style="199" min="83" max="83"/>
    <col width="13" customWidth="1" style="199" min="84" max="84"/>
    <col width="13" customWidth="1" style="199" min="85" max="85"/>
    <col width="13" customWidth="1" style="199" min="86" max="86"/>
    <col width="13" customWidth="1" style="199" min="87" max="87"/>
    <col width="13" customWidth="1" style="199" min="88" max="88"/>
    <col width="13" customWidth="1" style="199" min="89" max="89"/>
    <col width="13" customWidth="1" style="199" min="90" max="90"/>
    <col width="13" customWidth="1" style="199" min="91" max="91"/>
    <col width="13" customWidth="1" style="199" min="92" max="92"/>
    <col width="13" customWidth="1" style="199" min="93" max="93"/>
    <col width="13" customWidth="1" style="199" min="94" max="94"/>
    <col width="13" customWidth="1" style="199" min="95" max="95"/>
    <col width="13" customWidth="1" style="199" min="96" max="96"/>
    <col width="13" customWidth="1" style="199" min="97" max="97"/>
    <col width="13" customWidth="1" style="199" min="98" max="98"/>
    <col width="13" customWidth="1" style="199" min="99" max="99"/>
    <col width="13" customWidth="1" style="199" min="100" max="100"/>
    <col width="13" customWidth="1" style="199" min="101" max="101"/>
    <col width="13" customWidth="1" style="199" min="102" max="102"/>
    <col width="13" customWidth="1" style="199" min="103" max="103"/>
    <col width="13" customWidth="1" style="199" min="104" max="104"/>
    <col width="13" customWidth="1" style="199" min="105" max="105"/>
    <col width="13" customWidth="1" style="199" min="106" max="106"/>
    <col width="13" customWidth="1" style="199" min="107" max="107"/>
    <col width="13" customWidth="1" style="199" min="108" max="108"/>
    <col width="13" customWidth="1" style="199" min="109" max="109"/>
    <col width="13" customWidth="1" style="199" min="110" max="110"/>
    <col width="13" customWidth="1" style="199" min="111" max="111"/>
    <col width="13" customWidth="1" style="199" min="112" max="112"/>
    <col width="13" customWidth="1" style="199" min="113" max="113"/>
    <col width="13" customWidth="1" style="199" min="114" max="114"/>
    <col width="13" customWidth="1" style="199" min="115" max="115"/>
    <col width="13" customWidth="1" style="199" min="116" max="116"/>
    <col width="13" customWidth="1" style="199" min="117" max="117"/>
    <col width="13" customWidth="1" style="199" min="118" max="118"/>
    <col width="13" customWidth="1" style="199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99" min="1" max="1"/>
    <col width="13" customWidth="1" style="199" min="2" max="2"/>
    <col width="13" customWidth="1" style="199" min="3" max="3"/>
    <col width="13" customWidth="1" style="199" min="4" max="4"/>
    <col width="13" customWidth="1" style="199" min="5" max="5"/>
    <col width="13" customWidth="1" style="199" min="6" max="6"/>
    <col width="13" customWidth="1" style="199" min="7" max="7"/>
    <col width="13" customWidth="1" style="199" min="8" max="8"/>
    <col width="13" customWidth="1" style="199" min="9" max="9"/>
    <col width="13" customWidth="1" style="199" min="10" max="10"/>
    <col width="13" customWidth="1" style="199" min="11" max="11"/>
    <col width="13" customWidth="1" style="199" min="12" max="12"/>
    <col width="13" customWidth="1" style="199" min="13" max="13"/>
    <col width="13" customWidth="1" style="199" min="14" max="14"/>
    <col width="13" customWidth="1" style="199" min="15" max="15"/>
    <col width="13" customWidth="1" style="199" min="16" max="16"/>
    <col width="13" customWidth="1" style="199" min="17" max="17"/>
    <col width="13" customWidth="1" style="199" min="18" max="18"/>
    <col width="13" customWidth="1" style="199" min="19" max="19"/>
    <col width="13" customWidth="1" style="199" min="20" max="20"/>
    <col width="13" customWidth="1" style="199" min="21" max="21"/>
    <col width="13" customWidth="1" style="199" min="22" max="22"/>
    <col width="13" customWidth="1" style="199" min="23" max="23"/>
    <col width="13" customWidth="1" style="199" min="24" max="24"/>
    <col width="13" customWidth="1" style="199" min="25" max="25"/>
    <col width="13" customWidth="1" style="199" min="26" max="26"/>
    <col width="13" customWidth="1" style="199" min="27" max="27"/>
    <col width="13" customWidth="1" style="199" min="28" max="28"/>
    <col width="13" customWidth="1" style="199" min="29" max="29"/>
    <col width="13" customWidth="1" style="199" min="30" max="30"/>
    <col width="13" customWidth="1" style="199" min="31" max="31"/>
    <col width="13" customWidth="1" style="199" min="32" max="32"/>
    <col width="13" customWidth="1" style="199" min="33" max="33"/>
    <col width="13" customWidth="1" style="199" min="34" max="34"/>
    <col width="13" customWidth="1" style="199" min="35" max="35"/>
    <col width="13" customWidth="1" style="199" min="36" max="36"/>
    <col width="13" customWidth="1" style="199" min="37" max="37"/>
    <col width="13" customWidth="1" style="199" min="38" max="38"/>
    <col width="13" customWidth="1" style="199" min="39" max="39"/>
    <col width="13" customWidth="1" style="199" min="40" max="40"/>
    <col width="13" customWidth="1" style="199" min="41" max="41"/>
    <col width="13" customWidth="1" style="199" min="42" max="42"/>
    <col width="13" customWidth="1" style="199" min="43" max="43"/>
    <col width="13" customWidth="1" style="199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99" min="1" max="1"/>
  </cols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2026-04-27T05:57:02Z</dcterms:modified>
  <cp:lastModifiedBy>user</cp:lastModifiedBy>
  <cp:lastPrinted>2026-03-05T14:23:14Z</cp:lastPrinted>
</cp:coreProperties>
</file>